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qhohengarten\Desktop\"/>
    </mc:Choice>
  </mc:AlternateContent>
  <bookViews>
    <workbookView xWindow="480" yWindow="30" windowWidth="9180" windowHeight="4755" tabRatio="818" activeTab="3"/>
  </bookViews>
  <sheets>
    <sheet name="INFORMATION" sheetId="10" r:id="rId1"/>
    <sheet name="Livestock" sheetId="15" r:id="rId2"/>
    <sheet name="Water Line" sheetId="12" r:id="rId3"/>
    <sheet name="Insecticides" sheetId="18" r:id="rId4"/>
  </sheets>
  <calcPr calcId="152511"/>
</workbook>
</file>

<file path=xl/calcChain.xml><?xml version="1.0" encoding="utf-8"?>
<calcChain xmlns="http://schemas.openxmlformats.org/spreadsheetml/2006/main">
  <c r="J25" i="12" l="1"/>
  <c r="H25" i="12"/>
  <c r="I25" i="12"/>
  <c r="H22" i="18" l="1"/>
  <c r="F22" i="18"/>
  <c r="H19" i="18"/>
  <c r="H10" i="18" s="1"/>
  <c r="F19" i="18"/>
  <c r="H9" i="18" s="1"/>
  <c r="H11" i="18" s="1"/>
  <c r="B11" i="18"/>
  <c r="L11" i="18" s="1"/>
  <c r="B10" i="18"/>
  <c r="L10" i="18" s="1"/>
  <c r="B9" i="18"/>
  <c r="L9" i="18" s="1"/>
  <c r="B8" i="18"/>
  <c r="L8" i="18" s="1"/>
  <c r="B7" i="18"/>
  <c r="L7" i="18" s="1"/>
  <c r="H6" i="18"/>
  <c r="B6" i="18"/>
  <c r="L6" i="18" s="1"/>
  <c r="H5" i="18"/>
  <c r="H7" i="18" l="1"/>
  <c r="H20" i="18"/>
  <c r="H23" i="18"/>
  <c r="H21" i="18"/>
  <c r="B9" i="12"/>
  <c r="B10" i="12"/>
  <c r="B11" i="12"/>
  <c r="B12" i="12"/>
  <c r="B13" i="12"/>
  <c r="B8" i="12"/>
  <c r="B6" i="15"/>
  <c r="L6" i="15" s="1"/>
  <c r="F42" i="15"/>
  <c r="H42" i="15" s="1"/>
  <c r="F41" i="15"/>
  <c r="L41" i="15" s="1"/>
  <c r="F39" i="15"/>
  <c r="H39" i="15" s="1"/>
  <c r="F38" i="15"/>
  <c r="F37" i="15"/>
  <c r="H37" i="15" s="1"/>
  <c r="F36" i="15"/>
  <c r="F34" i="15"/>
  <c r="H34" i="15" s="1"/>
  <c r="M34" i="15" s="1"/>
  <c r="F33" i="15"/>
  <c r="H33" i="15" s="1"/>
  <c r="M33" i="15" s="1"/>
  <c r="F32" i="15"/>
  <c r="L32" i="15" s="1"/>
  <c r="F31" i="15"/>
  <c r="H31" i="15" s="1"/>
  <c r="M31" i="15" s="1"/>
  <c r="N31" i="15" s="1"/>
  <c r="F30" i="15"/>
  <c r="L30" i="15" s="1"/>
  <c r="F29" i="15"/>
  <c r="L29" i="15" s="1"/>
  <c r="H22" i="15"/>
  <c r="F22" i="15"/>
  <c r="H19" i="15"/>
  <c r="F19" i="15"/>
  <c r="H9" i="15" s="1"/>
  <c r="K17" i="15"/>
  <c r="K16" i="15"/>
  <c r="K15" i="15"/>
  <c r="B11" i="15"/>
  <c r="L11" i="15" s="1"/>
  <c r="B10" i="15"/>
  <c r="L10" i="15" s="1"/>
  <c r="B9" i="15"/>
  <c r="L9" i="15" s="1"/>
  <c r="B8" i="15"/>
  <c r="L8" i="15" s="1"/>
  <c r="B7" i="15"/>
  <c r="L7" i="15" s="1"/>
  <c r="H6" i="15"/>
  <c r="H5" i="15"/>
  <c r="G25" i="12"/>
  <c r="F25" i="12"/>
  <c r="E25" i="12"/>
  <c r="D25" i="12"/>
  <c r="C25" i="12"/>
  <c r="B25" i="12"/>
  <c r="H28" i="18" l="1"/>
  <c r="H29" i="18"/>
  <c r="H27" i="18"/>
  <c r="L38" i="15"/>
  <c r="H38" i="15"/>
  <c r="M38" i="15" s="1"/>
  <c r="N38" i="15" s="1"/>
  <c r="O38" i="15" s="1"/>
  <c r="Q38" i="15" s="1"/>
  <c r="H36" i="15"/>
  <c r="M36" i="15" s="1"/>
  <c r="N36" i="15" s="1"/>
  <c r="H41" i="15"/>
  <c r="M41" i="15" s="1"/>
  <c r="N41" i="15" s="1"/>
  <c r="O41" i="15" s="1"/>
  <c r="Q41" i="15" s="1"/>
  <c r="L33" i="15"/>
  <c r="N33" i="15" s="1"/>
  <c r="O33" i="15" s="1"/>
  <c r="H29" i="15"/>
  <c r="M29" i="15" s="1"/>
  <c r="N29" i="15" s="1"/>
  <c r="O29" i="15" s="1"/>
  <c r="Q29" i="15" s="1"/>
  <c r="L31" i="15"/>
  <c r="L36" i="15"/>
  <c r="H30" i="15"/>
  <c r="M30" i="15" s="1"/>
  <c r="N30" i="15" s="1"/>
  <c r="O30" i="15" s="1"/>
  <c r="Q30" i="15" s="1"/>
  <c r="H11" i="15"/>
  <c r="H21" i="15" s="1"/>
  <c r="O31" i="15"/>
  <c r="Q31" i="15" s="1"/>
  <c r="H20" i="15"/>
  <c r="L34" i="15"/>
  <c r="H10" i="15"/>
  <c r="H32" i="15"/>
  <c r="M32" i="15" s="1"/>
  <c r="N32" i="15" s="1"/>
  <c r="O32" i="15" s="1"/>
  <c r="P32" i="15" s="1"/>
  <c r="H7" i="15"/>
  <c r="F35" i="15" s="1"/>
  <c r="H35" i="15" s="1"/>
  <c r="H23" i="15"/>
  <c r="H43" i="15" s="1"/>
  <c r="G27" i="12"/>
  <c r="G31" i="12" s="1"/>
  <c r="N34" i="15"/>
  <c r="F28" i="15" l="1"/>
  <c r="L28" i="15" s="1"/>
  <c r="F40" i="15"/>
  <c r="P33" i="15"/>
  <c r="Q33" i="15"/>
  <c r="P38" i="15"/>
  <c r="R38" i="15" s="1"/>
  <c r="F27" i="15"/>
  <c r="L27" i="15" s="1"/>
  <c r="P41" i="15"/>
  <c r="R41" i="15" s="1"/>
  <c r="P29" i="15"/>
  <c r="R29" i="15" s="1"/>
  <c r="P30" i="15"/>
  <c r="R30" i="15" s="1"/>
  <c r="P31" i="15"/>
  <c r="R31" i="15" s="1"/>
  <c r="Q32" i="15"/>
  <c r="R32" i="15" s="1"/>
  <c r="O34" i="15"/>
  <c r="Q34" i="15" s="1"/>
  <c r="O36" i="15"/>
  <c r="Q36" i="15" s="1"/>
  <c r="E36" i="12"/>
  <c r="E37" i="12"/>
  <c r="E39" i="12"/>
  <c r="E38" i="12"/>
  <c r="E35" i="12"/>
  <c r="H28" i="15" l="1"/>
  <c r="M28" i="15" s="1"/>
  <c r="N28" i="15" s="1"/>
  <c r="O28" i="15" s="1"/>
  <c r="Q28" i="15" s="1"/>
  <c r="H40" i="15"/>
  <c r="M40" i="15" s="1"/>
  <c r="L40" i="15"/>
  <c r="R33" i="15"/>
  <c r="H27" i="15"/>
  <c r="M27" i="15" s="1"/>
  <c r="N27" i="15" s="1"/>
  <c r="O27" i="15" s="1"/>
  <c r="Q27" i="15" s="1"/>
  <c r="P34" i="15"/>
  <c r="R34" i="15" s="1"/>
  <c r="P36" i="15"/>
  <c r="R36" i="15" s="1"/>
  <c r="P28" i="15" l="1"/>
  <c r="R28" i="15" s="1"/>
  <c r="N40" i="15"/>
  <c r="O40" i="15" s="1"/>
  <c r="Q40" i="15" s="1"/>
  <c r="P27" i="15"/>
  <c r="R27" i="15" s="1"/>
  <c r="P40" i="15" l="1"/>
  <c r="R40" i="15" s="1"/>
</calcChain>
</file>

<file path=xl/sharedStrings.xml><?xml version="1.0" encoding="utf-8"?>
<sst xmlns="http://schemas.openxmlformats.org/spreadsheetml/2006/main" count="301" uniqueCount="109">
  <si>
    <t>Cleaners and Disinfectants</t>
  </si>
  <si>
    <t>Width</t>
  </si>
  <si>
    <t>Feet</t>
  </si>
  <si>
    <t>Meters</t>
  </si>
  <si>
    <t>Height</t>
  </si>
  <si>
    <t>HYPEROX</t>
  </si>
  <si>
    <t>VIRKON</t>
  </si>
  <si>
    <t># of Rooms</t>
  </si>
  <si>
    <t>or</t>
  </si>
  <si>
    <t>sq ft</t>
  </si>
  <si>
    <t>sq m</t>
  </si>
  <si>
    <t>cu m</t>
  </si>
  <si>
    <t>Name</t>
  </si>
  <si>
    <t>Owner</t>
  </si>
  <si>
    <t>Postal Code</t>
  </si>
  <si>
    <t>L</t>
  </si>
  <si>
    <t>kg</t>
  </si>
  <si>
    <t>cu ft</t>
  </si>
  <si>
    <t>Insecticides</t>
  </si>
  <si>
    <t>Disvap IV</t>
  </si>
  <si>
    <t>Disvap V</t>
  </si>
  <si>
    <t>ready to use</t>
  </si>
  <si>
    <t>Farm Information</t>
  </si>
  <si>
    <t>pi ca</t>
  </si>
  <si>
    <t>m ca</t>
  </si>
  <si>
    <t>WATER LINE VOLUME</t>
  </si>
  <si>
    <t>1/2</t>
  </si>
  <si>
    <t>3/4</t>
  </si>
  <si>
    <t>1</t>
  </si>
  <si>
    <t>1 1/4</t>
  </si>
  <si>
    <t>1 1/2</t>
  </si>
  <si>
    <t>2</t>
  </si>
  <si>
    <t>Length (ft)</t>
  </si>
  <si>
    <t>Total Volume</t>
  </si>
  <si>
    <t>Volume (L)</t>
  </si>
  <si>
    <t>Diameter (in)</t>
  </si>
  <si>
    <t>Product Chart for Water Line</t>
  </si>
  <si>
    <t>Biosecurity Product Chart</t>
  </si>
  <si>
    <r>
      <t>500 ml/ m</t>
    </r>
    <r>
      <rPr>
        <vertAlign val="superscript"/>
        <sz val="9"/>
        <rFont val="Arial"/>
        <family val="2"/>
      </rPr>
      <t>2</t>
    </r>
  </si>
  <si>
    <r>
      <t>250 ml/ m</t>
    </r>
    <r>
      <rPr>
        <vertAlign val="superscript"/>
        <sz val="9"/>
        <rFont val="Arial"/>
        <family val="2"/>
      </rPr>
      <t>2</t>
    </r>
  </si>
  <si>
    <r>
      <t>300 ml/ m</t>
    </r>
    <r>
      <rPr>
        <vertAlign val="superscript"/>
        <sz val="9"/>
        <rFont val="Arial"/>
        <family val="2"/>
      </rPr>
      <t>2</t>
    </r>
  </si>
  <si>
    <r>
      <t>15 ml/ m</t>
    </r>
    <r>
      <rPr>
        <vertAlign val="superscript"/>
        <sz val="9"/>
        <rFont val="Arial"/>
        <family val="2"/>
      </rPr>
      <t>3</t>
    </r>
  </si>
  <si>
    <r>
      <t>10 ml/ m</t>
    </r>
    <r>
      <rPr>
        <vertAlign val="superscript"/>
        <sz val="9"/>
        <rFont val="Arial"/>
        <family val="2"/>
      </rPr>
      <t>3</t>
    </r>
  </si>
  <si>
    <r>
      <t>200 ml/ 100 m</t>
    </r>
    <r>
      <rPr>
        <vertAlign val="superscript"/>
        <sz val="9"/>
        <rFont val="Arial"/>
        <family val="2"/>
      </rPr>
      <t>3</t>
    </r>
  </si>
  <si>
    <r>
      <t>4 L/ 100 m</t>
    </r>
    <r>
      <rPr>
        <vertAlign val="superscript"/>
        <sz val="9"/>
        <rFont val="Arial"/>
        <family val="2"/>
      </rPr>
      <t>2</t>
    </r>
  </si>
  <si>
    <t>Neutrafoam</t>
  </si>
  <si>
    <r>
      <t>125 ml/ m</t>
    </r>
    <r>
      <rPr>
        <vertAlign val="superscript"/>
        <sz val="9"/>
        <rFont val="Arial"/>
        <family val="2"/>
      </rPr>
      <t>2</t>
    </r>
  </si>
  <si>
    <t>Product Chart for Livestock Barn</t>
  </si>
  <si>
    <t>BIOSOLVE Plus</t>
  </si>
  <si>
    <t>2-24 ml/L</t>
  </si>
  <si>
    <t>Biosentry 904</t>
  </si>
  <si>
    <t>PROFILM</t>
  </si>
  <si>
    <r>
      <t>3 L/ 186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pl.</t>
    </r>
  </si>
  <si>
    <t>Floor only</t>
  </si>
  <si>
    <t>4 ml/L</t>
  </si>
  <si>
    <t>Correction Factor =</t>
  </si>
  <si>
    <t>sprayed at</t>
  </si>
  <si>
    <t>foamed at</t>
  </si>
  <si>
    <t>fogged at</t>
  </si>
  <si>
    <t>Vol. of Sol.</t>
  </si>
  <si>
    <t>Qty. of Prod.</t>
  </si>
  <si>
    <t>misted at</t>
  </si>
  <si>
    <t>1 : 256</t>
  </si>
  <si>
    <t>1 %</t>
  </si>
  <si>
    <r>
      <t>1 L/ 100 m</t>
    </r>
    <r>
      <rPr>
        <vertAlign val="superscript"/>
        <sz val="9"/>
        <rFont val="Arial"/>
        <family val="2"/>
      </rPr>
      <t>3</t>
    </r>
  </si>
  <si>
    <t>Total Surface</t>
  </si>
  <si>
    <t xml:space="preserve">injected at </t>
  </si>
  <si>
    <t>Walls+ceiling/floor</t>
  </si>
  <si>
    <t>Town / Province</t>
  </si>
  <si>
    <t>Tel. / Fax #</t>
  </si>
  <si>
    <t>Email</t>
  </si>
  <si>
    <t>n/a</t>
  </si>
  <si>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>%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</si>
  <si>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%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</si>
  <si>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%</t>
    </r>
  </si>
  <si>
    <r>
      <rPr>
        <b/>
        <sz val="9"/>
        <rFont val="Arial"/>
        <family val="2"/>
      </rPr>
      <t xml:space="preserve">100 </t>
    </r>
    <r>
      <rPr>
        <sz val="9"/>
        <rFont val="Arial"/>
        <family val="2"/>
      </rPr>
      <t>%</t>
    </r>
  </si>
  <si>
    <r>
      <rPr>
        <b/>
        <sz val="9"/>
        <rFont val="Arial"/>
        <family val="2"/>
      </rPr>
      <t>1-2</t>
    </r>
    <r>
      <rPr>
        <sz val="9"/>
        <rFont val="Arial"/>
        <family val="2"/>
      </rPr>
      <t xml:space="preserve"> %</t>
    </r>
  </si>
  <si>
    <r>
      <rPr>
        <b/>
        <sz val="9"/>
        <rFont val="Arial"/>
        <family val="2"/>
      </rPr>
      <t>8</t>
    </r>
    <r>
      <rPr>
        <sz val="9"/>
        <rFont val="Arial"/>
        <family val="2"/>
      </rPr>
      <t xml:space="preserve"> ml/L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</si>
  <si>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ml/L</t>
    </r>
  </si>
  <si>
    <r>
      <rPr>
        <b/>
        <sz val="9"/>
        <rFont val="Arial"/>
        <family val="2"/>
      </rPr>
      <t>4-24</t>
    </r>
    <r>
      <rPr>
        <sz val="9"/>
        <rFont val="Arial"/>
        <family val="2"/>
      </rPr>
      <t xml:space="preserve"> ml/L</t>
    </r>
  </si>
  <si>
    <r>
      <rPr>
        <b/>
        <sz val="9"/>
        <rFont val="Arial"/>
        <family val="2"/>
      </rPr>
      <t>2-24</t>
    </r>
    <r>
      <rPr>
        <sz val="9"/>
        <rFont val="Arial"/>
        <family val="2"/>
      </rPr>
      <t xml:space="preserve"> ml/L</t>
    </r>
  </si>
  <si>
    <t>Dimensions</t>
  </si>
  <si>
    <t>Total surface without ceiling</t>
  </si>
  <si>
    <t>Preparation of Stock Solutions</t>
  </si>
  <si>
    <t>Dilution Rate of Injector = 1/</t>
  </si>
  <si>
    <t>Volume of Stock Solution Pail =</t>
  </si>
  <si>
    <t>L/kg of prod.</t>
  </si>
  <si>
    <t>L of sol.      / pail</t>
  </si>
  <si>
    <t>L/kg prod. / pail</t>
  </si>
  <si>
    <t>L water        / pail</t>
  </si>
  <si>
    <t>L of       stock sol.</t>
  </si>
  <si>
    <t># of     pails</t>
  </si>
  <si>
    <t xml:space="preserve">L of         sol. </t>
  </si>
  <si>
    <t>Identification of Barn / Room</t>
  </si>
  <si>
    <t xml:space="preserve">Total Corrected Volume </t>
  </si>
  <si>
    <t>Identification of Barn / Room / House / Floor</t>
  </si>
  <si>
    <t>Length</t>
  </si>
  <si>
    <t xml:space="preserve">Tel./Fax # </t>
  </si>
  <si>
    <t xml:space="preserve">Email </t>
  </si>
  <si>
    <t>Zap-it</t>
  </si>
  <si>
    <r>
      <t>1can / 460 m</t>
    </r>
    <r>
      <rPr>
        <vertAlign val="superscript"/>
        <sz val="9"/>
        <rFont val="Arial"/>
        <family val="2"/>
      </rPr>
      <t>2</t>
    </r>
  </si>
  <si>
    <t>cans</t>
  </si>
  <si>
    <t xml:space="preserve">
Biosolve AFC</t>
  </si>
  <si>
    <t xml:space="preserve">FORMALINE </t>
  </si>
  <si>
    <t>BIOSOLVE AFC</t>
  </si>
  <si>
    <t>Biosolve AFC</t>
  </si>
  <si>
    <r>
      <rPr>
        <b/>
        <sz val="9"/>
        <rFont val="Arial"/>
        <family val="2"/>
      </rPr>
      <t>33</t>
    </r>
    <r>
      <rPr>
        <sz val="9"/>
        <rFont val="Arial"/>
        <family val="2"/>
      </rPr>
      <t xml:space="preserve"> %</t>
    </r>
  </si>
  <si>
    <r>
      <rPr>
        <b/>
        <sz val="9"/>
        <rFont val="Arial"/>
        <family val="2"/>
      </rPr>
      <t>10</t>
    </r>
    <r>
      <rPr>
        <sz val="9"/>
        <rFont val="Arial"/>
        <family val="2"/>
      </rPr>
      <t xml:space="preserve"> %</t>
    </r>
  </si>
  <si>
    <t># of Rooms / Floors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</si>
</sst>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)\ _$_ ;_ * \(#,##0.00\)\ _$_ ;_ * &quot;-&quot;??_)\ _$_ ;_ @_ "/>
    <numFmt numFmtId="164" formatCode="0.0"/>
    <numFmt numFmtId="165" formatCode="0.000"/>
    <numFmt numFmtId="166" formatCode="_ * #,##0.000_)\ _$_ ;_ * \(#,##0.000\)\ _$_ ;_ * &quot;-&quot;??_)\ _$_ ;_ @_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0" xfId="0" applyFont="1" applyBorder="1"/>
    <xf numFmtId="165" fontId="0" fillId="0" borderId="0" xfId="0" applyNumberFormat="1" applyBorder="1" applyAlignment="1"/>
    <xf numFmtId="0" fontId="5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/>
    <xf numFmtId="9" fontId="7" fillId="0" borderId="6" xfId="0" applyNumberFormat="1" applyFont="1" applyBorder="1" applyAlignment="1">
      <alignment horizontal="center"/>
    </xf>
    <xf numFmtId="165" fontId="0" fillId="0" borderId="0" xfId="0" applyNumberFormat="1" applyBorder="1"/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2" fillId="0" borderId="0" xfId="0" applyNumberFormat="1" applyFont="1" applyFill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6" fillId="0" borderId="0" xfId="0" applyFont="1" applyProtection="1"/>
    <xf numFmtId="0" fontId="2" fillId="0" borderId="0" xfId="0" applyFont="1" applyProtection="1"/>
    <xf numFmtId="1" fontId="16" fillId="0" borderId="0" xfId="0" applyNumberFormat="1" applyFont="1" applyAlignment="1" applyProtection="1">
      <alignment horizontal="center"/>
    </xf>
    <xf numFmtId="1" fontId="16" fillId="0" borderId="0" xfId="0" applyNumberFormat="1" applyFont="1" applyProtection="1"/>
    <xf numFmtId="0" fontId="15" fillId="0" borderId="0" xfId="0" applyFont="1" applyProtection="1"/>
    <xf numFmtId="0" fontId="3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Protection="1"/>
    <xf numFmtId="0" fontId="11" fillId="0" borderId="0" xfId="0" applyFont="1" applyProtection="1"/>
    <xf numFmtId="0" fontId="11" fillId="0" borderId="5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0" fillId="0" borderId="0" xfId="0" applyFill="1" applyProtection="1"/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" fontId="6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0" fontId="15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1" fontId="5" fillId="0" borderId="0" xfId="0" applyNumberFormat="1" applyFon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2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9" xfId="0" applyNumberForma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right"/>
    </xf>
    <xf numFmtId="1" fontId="0" fillId="0" borderId="1" xfId="0" applyNumberFormat="1" applyBorder="1" applyAlignment="1" applyProtection="1">
      <alignment horizontal="center"/>
    </xf>
    <xf numFmtId="165" fontId="0" fillId="0" borderId="7" xfId="0" applyNumberFormat="1" applyFill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66" fontId="0" fillId="0" borderId="3" xfId="0" applyNumberFormat="1" applyBorder="1" applyAlignment="1" applyProtection="1">
      <alignment horizontal="center"/>
    </xf>
    <xf numFmtId="166" fontId="0" fillId="0" borderId="7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" fontId="0" fillId="0" borderId="9" xfId="0" applyNumberFormat="1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0" fontId="2" fillId="0" borderId="10" xfId="0" applyFont="1" applyBorder="1" applyProtection="1"/>
    <xf numFmtId="49" fontId="7" fillId="0" borderId="6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right"/>
    </xf>
    <xf numFmtId="43" fontId="13" fillId="0" borderId="1" xfId="0" applyNumberFormat="1" applyFont="1" applyBorder="1" applyAlignment="1" applyProtection="1">
      <alignment horizontal="center"/>
    </xf>
    <xf numFmtId="43" fontId="13" fillId="0" borderId="7" xfId="0" applyNumberFormat="1" applyFont="1" applyBorder="1" applyAlignment="1" applyProtection="1">
      <alignment horizontal="center"/>
    </xf>
    <xf numFmtId="166" fontId="13" fillId="0" borderId="7" xfId="0" applyNumberFormat="1" applyFont="1" applyBorder="1" applyAlignment="1" applyProtection="1">
      <alignment horizontal="center"/>
    </xf>
    <xf numFmtId="166" fontId="13" fillId="0" borderId="1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5" fontId="0" fillId="0" borderId="13" xfId="0" applyNumberForma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13" fillId="0" borderId="1" xfId="0" applyNumberFormat="1" applyFont="1" applyBorder="1" applyAlignment="1" applyProtection="1">
      <alignment horizontal="center"/>
    </xf>
    <xf numFmtId="49" fontId="13" fillId="0" borderId="7" xfId="0" applyNumberFormat="1" applyFon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right"/>
    </xf>
    <xf numFmtId="1" fontId="0" fillId="0" borderId="9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6" fontId="0" fillId="0" borderId="9" xfId="0" applyNumberForma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6" fillId="0" borderId="6" xfId="0" applyFont="1" applyBorder="1" applyProtection="1"/>
    <xf numFmtId="0" fontId="0" fillId="0" borderId="6" xfId="0" applyFill="1" applyBorder="1" applyAlignment="1" applyProtection="1">
      <alignment horizontal="center"/>
    </xf>
    <xf numFmtId="164" fontId="0" fillId="0" borderId="0" xfId="0" applyNumberFormat="1" applyProtection="1"/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165" fontId="0" fillId="0" borderId="0" xfId="0" applyNumberFormat="1" applyProtection="1"/>
    <xf numFmtId="0" fontId="2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165" fontId="0" fillId="0" borderId="0" xfId="0" applyNumberFormat="1" applyBorder="1" applyProtection="1"/>
    <xf numFmtId="0" fontId="0" fillId="0" borderId="0" xfId="0" applyBorder="1" applyAlignment="1" applyProtection="1">
      <alignment horizontal="left"/>
    </xf>
    <xf numFmtId="1" fontId="0" fillId="3" borderId="9" xfId="0" applyNumberFormat="1" applyFill="1" applyBorder="1" applyProtection="1">
      <protection locked="0"/>
    </xf>
    <xf numFmtId="1" fontId="2" fillId="3" borderId="0" xfId="0" applyNumberFormat="1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" fontId="5" fillId="3" borderId="14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" fontId="9" fillId="3" borderId="6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6" xfId="0" applyNumberFormat="1" applyFont="1" applyFill="1" applyBorder="1" applyAlignment="1" applyProtection="1">
      <alignment horizontal="center"/>
      <protection locked="0"/>
    </xf>
    <xf numFmtId="1" fontId="9" fillId="3" borderId="6" xfId="1" applyNumberFormat="1" applyFont="1" applyFill="1" applyBorder="1" applyAlignment="1" applyProtection="1">
      <alignment horizontal="center"/>
      <protection locked="0"/>
    </xf>
    <xf numFmtId="1" fontId="9" fillId="3" borderId="0" xfId="1" applyNumberFormat="1" applyFont="1" applyFill="1" applyBorder="1" applyAlignment="1" applyProtection="1">
      <alignment horizontal="center"/>
      <protection locked="0"/>
    </xf>
    <xf numFmtId="1" fontId="9" fillId="3" borderId="1" xfId="1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1" fontId="0" fillId="0" borderId="0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3" borderId="0" xfId="0" applyFont="1" applyFill="1" applyProtection="1">
      <protection locked="0"/>
    </xf>
    <xf numFmtId="0" fontId="0" fillId="0" borderId="0" xfId="0" applyFill="1" applyBorder="1" applyAlignment="1" applyProtection="1">
      <alignment horizontal="center"/>
    </xf>
    <xf numFmtId="1" fontId="5" fillId="3" borderId="0" xfId="0" applyNumberFormat="1" applyFont="1" applyFill="1" applyAlignment="1" applyProtection="1">
      <alignment horizontal="center"/>
      <protection locked="0"/>
    </xf>
    <xf numFmtId="1" fontId="5" fillId="3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Border="1" applyAlignment="1" applyProtection="1"/>
    <xf numFmtId="0" fontId="2" fillId="0" borderId="0" xfId="0" applyFont="1" applyFill="1"/>
    <xf numFmtId="49" fontId="6" fillId="2" borderId="0" xfId="0" applyNumberFormat="1" applyFont="1" applyFill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5" xfId="0" applyFont="1" applyBorder="1" applyProtection="1"/>
    <xf numFmtId="0" fontId="6" fillId="3" borderId="0" xfId="0" applyFont="1" applyFill="1" applyProtection="1">
      <protection locked="0"/>
    </xf>
    <xf numFmtId="0" fontId="1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>
      <alignment wrapText="1"/>
    </xf>
    <xf numFmtId="49" fontId="1" fillId="2" borderId="0" xfId="0" applyNumberFormat="1" applyFont="1" applyFill="1" applyAlignment="1" applyProtection="1">
      <alignment horizontal="left"/>
      <protection locked="0"/>
    </xf>
    <xf numFmtId="49" fontId="17" fillId="2" borderId="0" xfId="2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3" fillId="0" borderId="5" xfId="0" applyFont="1" applyBorder="1" applyProtection="1"/>
    <xf numFmtId="0" fontId="16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0" fontId="6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/>
    <xf numFmtId="0" fontId="0" fillId="0" borderId="0" xfId="0" applyNumberFormat="1" applyAlignment="1">
      <alignment horizontal="left"/>
    </xf>
    <xf numFmtId="0" fontId="3" fillId="0" borderId="5" xfId="0" applyFont="1" applyBorder="1" applyAlignment="1">
      <alignment horizontal="left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3" fillId="0" borderId="5" xfId="0" applyFont="1" applyBorder="1"/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66675</xdr:rowOff>
    </xdr:from>
    <xdr:to>
      <xdr:col>2</xdr:col>
      <xdr:colOff>885825</xdr:colOff>
      <xdr:row>8</xdr:row>
      <xdr:rowOff>142875</xdr:rowOff>
    </xdr:to>
    <xdr:pic>
      <xdr:nvPicPr>
        <xdr:cNvPr id="7369" name="Image 2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0525"/>
          <a:ext cx="25431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26</xdr:row>
      <xdr:rowOff>19050</xdr:rowOff>
    </xdr:from>
    <xdr:to>
      <xdr:col>1</xdr:col>
      <xdr:colOff>38100</xdr:colOff>
      <xdr:row>28</xdr:row>
      <xdr:rowOff>0</xdr:rowOff>
    </xdr:to>
    <xdr:sp macro="" textlink="">
      <xdr:nvSpPr>
        <xdr:cNvPr id="20988" name="AutoShape 13"/>
        <xdr:cNvSpPr>
          <a:spLocks/>
        </xdr:cNvSpPr>
      </xdr:nvSpPr>
      <xdr:spPr bwMode="auto">
        <a:xfrm>
          <a:off x="1047750" y="450532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28</xdr:row>
      <xdr:rowOff>9525</xdr:rowOff>
    </xdr:from>
    <xdr:to>
      <xdr:col>1</xdr:col>
      <xdr:colOff>38100</xdr:colOff>
      <xdr:row>29</xdr:row>
      <xdr:rowOff>161925</xdr:rowOff>
    </xdr:to>
    <xdr:sp macro="" textlink="">
      <xdr:nvSpPr>
        <xdr:cNvPr id="20990" name="AutoShape 13"/>
        <xdr:cNvSpPr>
          <a:spLocks/>
        </xdr:cNvSpPr>
      </xdr:nvSpPr>
      <xdr:spPr bwMode="auto">
        <a:xfrm>
          <a:off x="1047750" y="51816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30</xdr:row>
      <xdr:rowOff>9525</xdr:rowOff>
    </xdr:from>
    <xdr:to>
      <xdr:col>1</xdr:col>
      <xdr:colOff>38100</xdr:colOff>
      <xdr:row>31</xdr:row>
      <xdr:rowOff>161925</xdr:rowOff>
    </xdr:to>
    <xdr:sp macro="" textlink="">
      <xdr:nvSpPr>
        <xdr:cNvPr id="20992" name="AutoShape 13"/>
        <xdr:cNvSpPr>
          <a:spLocks/>
        </xdr:cNvSpPr>
      </xdr:nvSpPr>
      <xdr:spPr bwMode="auto">
        <a:xfrm>
          <a:off x="1047750" y="58674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35</xdr:row>
      <xdr:rowOff>9525</xdr:rowOff>
    </xdr:from>
    <xdr:to>
      <xdr:col>1</xdr:col>
      <xdr:colOff>38100</xdr:colOff>
      <xdr:row>36</xdr:row>
      <xdr:rowOff>161925</xdr:rowOff>
    </xdr:to>
    <xdr:sp macro="" textlink="">
      <xdr:nvSpPr>
        <xdr:cNvPr id="20993" name="AutoShape 13"/>
        <xdr:cNvSpPr>
          <a:spLocks/>
        </xdr:cNvSpPr>
      </xdr:nvSpPr>
      <xdr:spPr bwMode="auto">
        <a:xfrm>
          <a:off x="1047750" y="672465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37</xdr:row>
      <xdr:rowOff>19050</xdr:rowOff>
    </xdr:from>
    <xdr:to>
      <xdr:col>1</xdr:col>
      <xdr:colOff>38100</xdr:colOff>
      <xdr:row>39</xdr:row>
      <xdr:rowOff>0</xdr:rowOff>
    </xdr:to>
    <xdr:sp macro="" textlink="">
      <xdr:nvSpPr>
        <xdr:cNvPr id="20994" name="AutoShape 13"/>
        <xdr:cNvSpPr>
          <a:spLocks/>
        </xdr:cNvSpPr>
      </xdr:nvSpPr>
      <xdr:spPr bwMode="auto">
        <a:xfrm>
          <a:off x="1047750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1057275</xdr:colOff>
      <xdr:row>42</xdr:row>
      <xdr:rowOff>9525</xdr:rowOff>
    </xdr:from>
    <xdr:to>
      <xdr:col>1</xdr:col>
      <xdr:colOff>47625</xdr:colOff>
      <xdr:row>43</xdr:row>
      <xdr:rowOff>0</xdr:rowOff>
    </xdr:to>
    <xdr:sp macro="" textlink="">
      <xdr:nvSpPr>
        <xdr:cNvPr id="20995" name="AutoShape 13"/>
        <xdr:cNvSpPr>
          <a:spLocks/>
        </xdr:cNvSpPr>
      </xdr:nvSpPr>
      <xdr:spPr bwMode="auto">
        <a:xfrm>
          <a:off x="1057275" y="79248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39</xdr:row>
      <xdr:rowOff>19050</xdr:rowOff>
    </xdr:from>
    <xdr:to>
      <xdr:col>1</xdr:col>
      <xdr:colOff>38100</xdr:colOff>
      <xdr:row>41</xdr:row>
      <xdr:rowOff>152400</xdr:rowOff>
    </xdr:to>
    <xdr:sp macro="" textlink="">
      <xdr:nvSpPr>
        <xdr:cNvPr id="20996" name="AutoShape 15"/>
        <xdr:cNvSpPr>
          <a:spLocks/>
        </xdr:cNvSpPr>
      </xdr:nvSpPr>
      <xdr:spPr bwMode="auto">
        <a:xfrm>
          <a:off x="1047750" y="741997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32</xdr:row>
      <xdr:rowOff>19050</xdr:rowOff>
    </xdr:from>
    <xdr:to>
      <xdr:col>1</xdr:col>
      <xdr:colOff>38100</xdr:colOff>
      <xdr:row>34</xdr:row>
      <xdr:rowOff>152400</xdr:rowOff>
    </xdr:to>
    <xdr:sp macro="" textlink="">
      <xdr:nvSpPr>
        <xdr:cNvPr id="20997" name="AutoShape 15"/>
        <xdr:cNvSpPr>
          <a:spLocks/>
        </xdr:cNvSpPr>
      </xdr:nvSpPr>
      <xdr:spPr bwMode="auto">
        <a:xfrm>
          <a:off x="1047750" y="621982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28</xdr:row>
      <xdr:rowOff>9525</xdr:rowOff>
    </xdr:from>
    <xdr:to>
      <xdr:col>11</xdr:col>
      <xdr:colOff>38100</xdr:colOff>
      <xdr:row>29</xdr:row>
      <xdr:rowOff>161925</xdr:rowOff>
    </xdr:to>
    <xdr:sp macro="" textlink="">
      <xdr:nvSpPr>
        <xdr:cNvPr id="20999" name="AutoShape 13"/>
        <xdr:cNvSpPr>
          <a:spLocks/>
        </xdr:cNvSpPr>
      </xdr:nvSpPr>
      <xdr:spPr bwMode="auto">
        <a:xfrm>
          <a:off x="7038975" y="51816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30</xdr:row>
      <xdr:rowOff>9525</xdr:rowOff>
    </xdr:from>
    <xdr:to>
      <xdr:col>11</xdr:col>
      <xdr:colOff>38100</xdr:colOff>
      <xdr:row>31</xdr:row>
      <xdr:rowOff>161925</xdr:rowOff>
    </xdr:to>
    <xdr:sp macro="" textlink="">
      <xdr:nvSpPr>
        <xdr:cNvPr id="21001" name="AutoShape 13"/>
        <xdr:cNvSpPr>
          <a:spLocks/>
        </xdr:cNvSpPr>
      </xdr:nvSpPr>
      <xdr:spPr bwMode="auto">
        <a:xfrm>
          <a:off x="7038975" y="58674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35</xdr:row>
      <xdr:rowOff>9525</xdr:rowOff>
    </xdr:from>
    <xdr:to>
      <xdr:col>11</xdr:col>
      <xdr:colOff>38100</xdr:colOff>
      <xdr:row>36</xdr:row>
      <xdr:rowOff>161925</xdr:rowOff>
    </xdr:to>
    <xdr:sp macro="" textlink="">
      <xdr:nvSpPr>
        <xdr:cNvPr id="21002" name="AutoShape 13"/>
        <xdr:cNvSpPr>
          <a:spLocks/>
        </xdr:cNvSpPr>
      </xdr:nvSpPr>
      <xdr:spPr bwMode="auto">
        <a:xfrm>
          <a:off x="7038975" y="672465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37</xdr:row>
      <xdr:rowOff>19050</xdr:rowOff>
    </xdr:from>
    <xdr:to>
      <xdr:col>11</xdr:col>
      <xdr:colOff>38100</xdr:colOff>
      <xdr:row>39</xdr:row>
      <xdr:rowOff>0</xdr:rowOff>
    </xdr:to>
    <xdr:sp macro="" textlink="">
      <xdr:nvSpPr>
        <xdr:cNvPr id="21003" name="AutoShape 13"/>
        <xdr:cNvSpPr>
          <a:spLocks/>
        </xdr:cNvSpPr>
      </xdr:nvSpPr>
      <xdr:spPr bwMode="auto">
        <a:xfrm>
          <a:off x="7038975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39</xdr:row>
      <xdr:rowOff>19050</xdr:rowOff>
    </xdr:from>
    <xdr:to>
      <xdr:col>11</xdr:col>
      <xdr:colOff>38100</xdr:colOff>
      <xdr:row>41</xdr:row>
      <xdr:rowOff>152400</xdr:rowOff>
    </xdr:to>
    <xdr:sp macro="" textlink="">
      <xdr:nvSpPr>
        <xdr:cNvPr id="21004" name="AutoShape 15"/>
        <xdr:cNvSpPr>
          <a:spLocks/>
        </xdr:cNvSpPr>
      </xdr:nvSpPr>
      <xdr:spPr bwMode="auto">
        <a:xfrm>
          <a:off x="7038975" y="741997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32</xdr:row>
      <xdr:rowOff>19050</xdr:rowOff>
    </xdr:from>
    <xdr:to>
      <xdr:col>11</xdr:col>
      <xdr:colOff>38100</xdr:colOff>
      <xdr:row>34</xdr:row>
      <xdr:rowOff>152400</xdr:rowOff>
    </xdr:to>
    <xdr:sp macro="" textlink="">
      <xdr:nvSpPr>
        <xdr:cNvPr id="21005" name="AutoShape 15"/>
        <xdr:cNvSpPr>
          <a:spLocks/>
        </xdr:cNvSpPr>
      </xdr:nvSpPr>
      <xdr:spPr bwMode="auto">
        <a:xfrm>
          <a:off x="7038975" y="621982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37</xdr:row>
      <xdr:rowOff>19050</xdr:rowOff>
    </xdr:from>
    <xdr:to>
      <xdr:col>11</xdr:col>
      <xdr:colOff>38100</xdr:colOff>
      <xdr:row>39</xdr:row>
      <xdr:rowOff>0</xdr:rowOff>
    </xdr:to>
    <xdr:sp macro="" textlink="">
      <xdr:nvSpPr>
        <xdr:cNvPr id="21006" name="AutoShape 13"/>
        <xdr:cNvSpPr>
          <a:spLocks/>
        </xdr:cNvSpPr>
      </xdr:nvSpPr>
      <xdr:spPr bwMode="auto">
        <a:xfrm>
          <a:off x="7038975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26</xdr:row>
      <xdr:rowOff>9525</xdr:rowOff>
    </xdr:from>
    <xdr:to>
      <xdr:col>11</xdr:col>
      <xdr:colOff>38100</xdr:colOff>
      <xdr:row>27</xdr:row>
      <xdr:rowOff>161925</xdr:rowOff>
    </xdr:to>
    <xdr:sp macro="" textlink="">
      <xdr:nvSpPr>
        <xdr:cNvPr id="21007" name="AutoShape 13"/>
        <xdr:cNvSpPr>
          <a:spLocks/>
        </xdr:cNvSpPr>
      </xdr:nvSpPr>
      <xdr:spPr bwMode="auto">
        <a:xfrm>
          <a:off x="7038975" y="44958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411480</xdr:colOff>
      <xdr:row>4</xdr:row>
      <xdr:rowOff>91440</xdr:rowOff>
    </xdr:from>
    <xdr:to>
      <xdr:col>8</xdr:col>
      <xdr:colOff>243840</xdr:colOff>
      <xdr:row>11</xdr:row>
      <xdr:rowOff>55245</xdr:rowOff>
    </xdr:to>
    <xdr:pic>
      <xdr:nvPicPr>
        <xdr:cNvPr id="21008" name="Image 23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914400"/>
          <a:ext cx="2628900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5</xdr:row>
      <xdr:rowOff>19050</xdr:rowOff>
    </xdr:from>
    <xdr:to>
      <xdr:col>17</xdr:col>
      <xdr:colOff>676275</xdr:colOff>
      <xdr:row>11</xdr:row>
      <xdr:rowOff>142875</xdr:rowOff>
    </xdr:to>
    <xdr:pic>
      <xdr:nvPicPr>
        <xdr:cNvPr id="21009" name="Image 24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1009650"/>
          <a:ext cx="25241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1047750</xdr:colOff>
      <xdr:row>28</xdr:row>
      <xdr:rowOff>19050</xdr:rowOff>
    </xdr:from>
    <xdr:to>
      <xdr:col>1</xdr:col>
      <xdr:colOff>38100</xdr:colOff>
      <xdr:row>30</xdr:row>
      <xdr:rowOff>0</xdr:rowOff>
    </xdr:to>
    <xdr:sp macro="" textlink="">
      <xdr:nvSpPr>
        <xdr:cNvPr id="24" name="AutoShape 13"/>
        <xdr:cNvSpPr>
          <a:spLocks/>
        </xdr:cNvSpPr>
      </xdr:nvSpPr>
      <xdr:spPr bwMode="auto">
        <a:xfrm>
          <a:off x="1047750" y="4453890"/>
          <a:ext cx="110490" cy="31623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34</xdr:row>
      <xdr:rowOff>19050</xdr:rowOff>
    </xdr:from>
    <xdr:to>
      <xdr:col>1</xdr:col>
      <xdr:colOff>38100</xdr:colOff>
      <xdr:row>36</xdr:row>
      <xdr:rowOff>152400</xdr:rowOff>
    </xdr:to>
    <xdr:sp macro="" textlink="">
      <xdr:nvSpPr>
        <xdr:cNvPr id="21" name="AutoShape 15"/>
        <xdr:cNvSpPr>
          <a:spLocks/>
        </xdr:cNvSpPr>
      </xdr:nvSpPr>
      <xdr:spPr bwMode="auto">
        <a:xfrm>
          <a:off x="1047750" y="5459730"/>
          <a:ext cx="110490" cy="46863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7</xdr:row>
      <xdr:rowOff>9525</xdr:rowOff>
    </xdr:from>
    <xdr:to>
      <xdr:col>7</xdr:col>
      <xdr:colOff>704850</xdr:colOff>
      <xdr:row>13</xdr:row>
      <xdr:rowOff>85725</xdr:rowOff>
    </xdr:to>
    <xdr:pic>
      <xdr:nvPicPr>
        <xdr:cNvPr id="9367" name="Image 2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333500"/>
          <a:ext cx="25527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5</xdr:row>
      <xdr:rowOff>0</xdr:rowOff>
    </xdr:from>
    <xdr:to>
      <xdr:col>9</xdr:col>
      <xdr:colOff>0</xdr:colOff>
      <xdr:row>11</xdr:row>
      <xdr:rowOff>123825</xdr:rowOff>
    </xdr:to>
    <xdr:pic>
      <xdr:nvPicPr>
        <xdr:cNvPr id="22" name="Image 23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82980"/>
          <a:ext cx="2628900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5</xdr:row>
      <xdr:rowOff>19050</xdr:rowOff>
    </xdr:from>
    <xdr:to>
      <xdr:col>17</xdr:col>
      <xdr:colOff>676275</xdr:colOff>
      <xdr:row>11</xdr:row>
      <xdr:rowOff>142875</xdr:rowOff>
    </xdr:to>
    <xdr:pic>
      <xdr:nvPicPr>
        <xdr:cNvPr id="23" name="Image 24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070" y="1002030"/>
          <a:ext cx="2592705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F22"/>
  <sheetViews>
    <sheetView showGridLines="0" zoomScaleNormal="100" workbookViewId="0">
      <selection activeCell="C19" sqref="C19"/>
    </sheetView>
  </sheetViews>
  <sheetFormatPr baseColWidth="10" defaultColWidth="9.140625" defaultRowHeight="12.75" x14ac:dyDescent="0.2"/>
  <cols>
    <col min="1" max="1" width="9.140625" style="52"/>
    <col min="2" max="2" width="24.85546875" style="52" customWidth="1"/>
    <col min="3" max="3" width="38.7109375" style="52" customWidth="1"/>
    <col min="4" max="7" width="9.140625" style="52" customWidth="1"/>
    <col min="8" max="8" width="9" style="52" customWidth="1"/>
    <col min="9" max="16384" width="9.140625" style="52"/>
  </cols>
  <sheetData>
    <row r="11" spans="2:6" ht="23.25" x14ac:dyDescent="0.35">
      <c r="B11" s="53" t="s">
        <v>37</v>
      </c>
    </row>
    <row r="12" spans="2:6" ht="23.25" x14ac:dyDescent="0.35">
      <c r="B12" s="53"/>
    </row>
    <row r="14" spans="2:6" ht="18" x14ac:dyDescent="0.25">
      <c r="B14" s="66"/>
      <c r="C14" s="67"/>
    </row>
    <row r="15" spans="2:6" ht="18.75" thickBot="1" x14ac:dyDescent="0.3">
      <c r="B15" s="66" t="s">
        <v>22</v>
      </c>
      <c r="C15" s="68"/>
      <c r="D15" s="56"/>
      <c r="E15" s="56"/>
      <c r="F15" s="56"/>
    </row>
    <row r="16" spans="2:6" ht="12.75" customHeight="1" thickTop="1" x14ac:dyDescent="0.25">
      <c r="B16" s="69"/>
      <c r="C16" s="70"/>
      <c r="D16" s="56"/>
      <c r="E16" s="56"/>
      <c r="F16" s="56"/>
    </row>
    <row r="17" spans="2:5" x14ac:dyDescent="0.2">
      <c r="B17" s="58" t="s">
        <v>12</v>
      </c>
      <c r="C17" s="189"/>
      <c r="D17" s="71"/>
      <c r="E17" s="71"/>
    </row>
    <row r="18" spans="2:5" x14ac:dyDescent="0.2">
      <c r="B18" s="58" t="s">
        <v>13</v>
      </c>
      <c r="C18" s="189"/>
      <c r="D18" s="71"/>
      <c r="E18" s="71"/>
    </row>
    <row r="19" spans="2:5" x14ac:dyDescent="0.2">
      <c r="B19" s="58" t="s">
        <v>68</v>
      </c>
      <c r="C19" s="189"/>
      <c r="D19" s="71"/>
      <c r="E19" s="71"/>
    </row>
    <row r="20" spans="2:5" x14ac:dyDescent="0.2">
      <c r="B20" s="58" t="s">
        <v>14</v>
      </c>
      <c r="C20" s="180"/>
      <c r="D20" s="71"/>
      <c r="E20" s="71"/>
    </row>
    <row r="21" spans="2:5" x14ac:dyDescent="0.2">
      <c r="B21" s="58" t="s">
        <v>97</v>
      </c>
      <c r="C21" s="189"/>
      <c r="D21" s="71"/>
      <c r="E21" s="71"/>
    </row>
    <row r="22" spans="2:5" x14ac:dyDescent="0.2">
      <c r="B22" s="58" t="s">
        <v>98</v>
      </c>
      <c r="C22" s="190"/>
      <c r="D22" s="71"/>
      <c r="E22" s="71"/>
    </row>
  </sheetData>
  <sheetProtection algorithmName="SHA-512" hashValue="H4ymgGO051vNYi+pd+f6RFY5vz9AFiKNHr3ZBztMdADPd0y9V3UVIz9elF9Z6vKqtef2RkyiAC/2saZyfN+/1A==" saltValue="gE/XNSxHxR0yZpIQCt6ZDg==" spinCount="100000" sheet="1" objects="1" scenarios="1" selectLockedCells="1"/>
  <phoneticPr fontId="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showGridLines="0" topLeftCell="A7" zoomScaleNormal="100" workbookViewId="0">
      <selection activeCell="A15" sqref="A15:C15"/>
    </sheetView>
  </sheetViews>
  <sheetFormatPr baseColWidth="10" defaultColWidth="11.42578125" defaultRowHeight="12.75" x14ac:dyDescent="0.2"/>
  <cols>
    <col min="1" max="1" width="16.28515625" style="52" customWidth="1"/>
    <col min="2" max="2" width="9.140625" style="54" bestFit="1" customWidth="1"/>
    <col min="3" max="3" width="6" style="54" customWidth="1"/>
    <col min="4" max="4" width="9.140625" style="55" bestFit="1" customWidth="1"/>
    <col min="5" max="5" width="12.140625" style="55" bestFit="1" customWidth="1"/>
    <col min="6" max="6" width="11.7109375" style="52" customWidth="1"/>
    <col min="7" max="7" width="5.28515625" style="52" customWidth="1"/>
    <col min="8" max="8" width="11.7109375" style="52" customWidth="1"/>
    <col min="9" max="9" width="5.28515625" style="52" customWidth="1"/>
    <col min="10" max="10" width="3.140625" style="52" customWidth="1"/>
    <col min="11" max="11" width="16.28515625" style="52" customWidth="1"/>
    <col min="12" max="13" width="10.28515625" style="55" customWidth="1"/>
    <col min="14" max="14" width="11.7109375" style="55" customWidth="1"/>
    <col min="15" max="18" width="10.28515625" style="52" customWidth="1"/>
    <col min="19" max="16384" width="11.42578125" style="52"/>
  </cols>
  <sheetData>
    <row r="1" spans="1:18" ht="12.75" customHeight="1" x14ac:dyDescent="0.2">
      <c r="B1" s="52"/>
      <c r="C1" s="52"/>
      <c r="D1" s="52"/>
      <c r="E1" s="52"/>
      <c r="L1" s="52"/>
      <c r="M1" s="52"/>
      <c r="N1" s="52"/>
    </row>
    <row r="2" spans="1:18" ht="23.25" x14ac:dyDescent="0.35">
      <c r="A2" s="53" t="s">
        <v>47</v>
      </c>
      <c r="K2" s="53" t="s">
        <v>47</v>
      </c>
      <c r="L2" s="54"/>
      <c r="M2" s="54"/>
    </row>
    <row r="3" spans="1:18" x14ac:dyDescent="0.2">
      <c r="L3" s="54"/>
      <c r="M3" s="54"/>
    </row>
    <row r="4" spans="1:18" ht="16.5" thickBot="1" x14ac:dyDescent="0.3">
      <c r="A4" s="192" t="s">
        <v>22</v>
      </c>
      <c r="B4" s="192"/>
      <c r="C4" s="192"/>
      <c r="D4" s="192"/>
      <c r="E4" s="192"/>
      <c r="F4" s="56"/>
      <c r="H4" s="193" t="s">
        <v>53</v>
      </c>
      <c r="I4" s="193"/>
      <c r="J4" s="45"/>
      <c r="K4" s="192" t="s">
        <v>22</v>
      </c>
      <c r="L4" s="192"/>
      <c r="M4" s="192"/>
      <c r="N4" s="192"/>
      <c r="O4" s="72"/>
      <c r="Q4" s="193" t="s">
        <v>53</v>
      </c>
      <c r="R4" s="193"/>
    </row>
    <row r="5" spans="1:18" ht="12.75" customHeight="1" thickTop="1" x14ac:dyDescent="0.2">
      <c r="F5" s="46"/>
      <c r="G5" s="46"/>
      <c r="H5" s="57">
        <f>F15*F16</f>
        <v>0</v>
      </c>
      <c r="I5" s="45" t="s">
        <v>23</v>
      </c>
      <c r="J5" s="45"/>
      <c r="L5" s="54"/>
      <c r="M5" s="54"/>
      <c r="O5" s="73"/>
      <c r="P5" s="73"/>
      <c r="Q5" s="74"/>
      <c r="R5" s="73"/>
    </row>
    <row r="6" spans="1:18" ht="12.75" customHeight="1" x14ac:dyDescent="0.2">
      <c r="A6" s="58" t="s">
        <v>12</v>
      </c>
      <c r="B6" s="194" t="str">
        <f>IF(INFORMATION!C17&gt;0,INFORMATION!C17," ")</f>
        <v xml:space="preserve"> </v>
      </c>
      <c r="C6" s="194"/>
      <c r="D6" s="194"/>
      <c r="E6" s="194"/>
      <c r="H6" s="57">
        <f>H15*H16</f>
        <v>0</v>
      </c>
      <c r="I6" s="59" t="s">
        <v>24</v>
      </c>
      <c r="J6" s="59"/>
      <c r="K6" s="58" t="s">
        <v>12</v>
      </c>
      <c r="L6" s="194" t="str">
        <f t="shared" ref="L6:L11" si="0">B6</f>
        <v xml:space="preserve"> </v>
      </c>
      <c r="M6" s="194"/>
      <c r="N6" s="194"/>
      <c r="O6" s="194"/>
      <c r="P6" s="74"/>
      <c r="Q6" s="74"/>
      <c r="R6" s="75"/>
    </row>
    <row r="7" spans="1:18" ht="12.75" customHeight="1" x14ac:dyDescent="0.2">
      <c r="A7" s="58" t="s">
        <v>13</v>
      </c>
      <c r="B7" s="194" t="str">
        <f>IF(INFORMATION!C18&gt;0,INFORMATION!C18," ")</f>
        <v xml:space="preserve"> </v>
      </c>
      <c r="C7" s="194"/>
      <c r="D7" s="194"/>
      <c r="E7" s="194"/>
      <c r="H7" s="60">
        <f>IF(H6&gt;0,H6,H5*0.0929)</f>
        <v>0</v>
      </c>
      <c r="I7" s="59" t="s">
        <v>24</v>
      </c>
      <c r="J7" s="59"/>
      <c r="K7" s="58" t="s">
        <v>13</v>
      </c>
      <c r="L7" s="194" t="str">
        <f t="shared" si="0"/>
        <v xml:space="preserve"> </v>
      </c>
      <c r="M7" s="194"/>
      <c r="N7" s="194"/>
      <c r="O7" s="194"/>
      <c r="P7" s="74"/>
      <c r="Q7" s="76"/>
      <c r="R7" s="75"/>
    </row>
    <row r="8" spans="1:18" ht="12.75" customHeight="1" x14ac:dyDescent="0.2">
      <c r="A8" s="58" t="s">
        <v>68</v>
      </c>
      <c r="B8" s="194" t="str">
        <f>IF(INFORMATION!C19&gt;0,INFORMATION!C19," ")</f>
        <v xml:space="preserve"> </v>
      </c>
      <c r="C8" s="194"/>
      <c r="D8" s="194"/>
      <c r="E8" s="194"/>
      <c r="H8" s="193" t="s">
        <v>67</v>
      </c>
      <c r="I8" s="193"/>
      <c r="J8" s="45"/>
      <c r="K8" s="58" t="s">
        <v>68</v>
      </c>
      <c r="L8" s="194" t="str">
        <f t="shared" si="0"/>
        <v xml:space="preserve"> </v>
      </c>
      <c r="M8" s="194"/>
      <c r="N8" s="194"/>
      <c r="O8" s="194"/>
      <c r="P8" s="74"/>
      <c r="Q8" s="195"/>
      <c r="R8" s="195"/>
    </row>
    <row r="9" spans="1:18" ht="12.75" customHeight="1" x14ac:dyDescent="0.2">
      <c r="A9" s="58" t="s">
        <v>14</v>
      </c>
      <c r="B9" s="194" t="str">
        <f>IF(INFORMATION!C20&gt;0,INFORMATION!C20," ")</f>
        <v xml:space="preserve"> </v>
      </c>
      <c r="C9" s="194"/>
      <c r="D9" s="194"/>
      <c r="E9" s="194"/>
      <c r="H9" s="60">
        <f>F19-(F15*F16)</f>
        <v>0</v>
      </c>
      <c r="I9" s="45" t="s">
        <v>23</v>
      </c>
      <c r="J9" s="45"/>
      <c r="K9" s="58" t="s">
        <v>14</v>
      </c>
      <c r="L9" s="194" t="str">
        <f t="shared" si="0"/>
        <v xml:space="preserve"> </v>
      </c>
      <c r="M9" s="194"/>
      <c r="N9" s="194"/>
      <c r="O9" s="194"/>
      <c r="P9" s="74"/>
      <c r="Q9" s="76"/>
      <c r="R9" s="73"/>
    </row>
    <row r="10" spans="1:18" ht="12.75" customHeight="1" x14ac:dyDescent="0.2">
      <c r="A10" s="58" t="s">
        <v>69</v>
      </c>
      <c r="B10" s="194" t="str">
        <f>IF(INFORMATION!C21&gt;0,INFORMATION!C21," ")</f>
        <v xml:space="preserve"> </v>
      </c>
      <c r="C10" s="194"/>
      <c r="D10" s="194"/>
      <c r="E10" s="194"/>
      <c r="H10" s="57">
        <f>H19-(H15*H16)</f>
        <v>0</v>
      </c>
      <c r="I10" s="59" t="s">
        <v>24</v>
      </c>
      <c r="J10" s="59"/>
      <c r="K10" s="58" t="s">
        <v>69</v>
      </c>
      <c r="L10" s="194" t="str">
        <f t="shared" si="0"/>
        <v xml:space="preserve"> </v>
      </c>
      <c r="M10" s="194"/>
      <c r="N10" s="194"/>
      <c r="O10" s="194"/>
      <c r="P10" s="74"/>
      <c r="Q10" s="74"/>
      <c r="R10" s="75"/>
    </row>
    <row r="11" spans="1:18" ht="12.75" customHeight="1" x14ac:dyDescent="0.2">
      <c r="A11" s="58" t="s">
        <v>70</v>
      </c>
      <c r="B11" s="194" t="str">
        <f>IF(INFORMATION!C22&gt;0,INFORMATION!C22," ")</f>
        <v xml:space="preserve"> </v>
      </c>
      <c r="C11" s="194"/>
      <c r="D11" s="194"/>
      <c r="E11" s="194"/>
      <c r="H11" s="60">
        <f>IF(H19&gt;0,H19,H9*0.0929)</f>
        <v>0</v>
      </c>
      <c r="I11" s="59" t="s">
        <v>24</v>
      </c>
      <c r="J11" s="59"/>
      <c r="K11" s="58" t="s">
        <v>70</v>
      </c>
      <c r="L11" s="194" t="str">
        <f t="shared" si="0"/>
        <v xml:space="preserve"> </v>
      </c>
      <c r="M11" s="194"/>
      <c r="N11" s="194"/>
      <c r="O11" s="194"/>
      <c r="P11" s="74"/>
      <c r="Q11" s="76"/>
      <c r="R11" s="75"/>
    </row>
    <row r="12" spans="1:18" ht="12.75" customHeight="1" x14ac:dyDescent="0.2">
      <c r="F12" s="61"/>
      <c r="G12" s="61"/>
      <c r="L12" s="54"/>
      <c r="M12" s="54"/>
      <c r="O12" s="74"/>
      <c r="P12" s="74"/>
      <c r="Q12" s="74"/>
      <c r="R12" s="74"/>
    </row>
    <row r="13" spans="1:18" ht="16.5" thickBot="1" x14ac:dyDescent="0.3">
      <c r="A13" s="199" t="s">
        <v>93</v>
      </c>
      <c r="B13" s="199"/>
      <c r="C13" s="199"/>
      <c r="D13" s="63"/>
      <c r="E13" s="64"/>
      <c r="F13" s="198" t="s">
        <v>81</v>
      </c>
      <c r="G13" s="198"/>
      <c r="H13" s="198"/>
      <c r="I13" s="198"/>
      <c r="J13" s="64"/>
      <c r="K13" s="199" t="s">
        <v>93</v>
      </c>
      <c r="L13" s="199"/>
      <c r="M13" s="199"/>
      <c r="N13" s="63"/>
      <c r="O13" s="74"/>
      <c r="P13" s="74"/>
      <c r="Q13" s="74"/>
      <c r="R13" s="74"/>
    </row>
    <row r="14" spans="1:18" ht="12.75" customHeight="1" thickTop="1" x14ac:dyDescent="0.2">
      <c r="F14" s="203" t="s">
        <v>2</v>
      </c>
      <c r="G14" s="203"/>
      <c r="H14" s="204" t="s">
        <v>3</v>
      </c>
      <c r="I14" s="203"/>
      <c r="J14" s="65"/>
      <c r="O14" s="74"/>
      <c r="P14" s="74"/>
      <c r="Q14" s="74"/>
      <c r="R14" s="74"/>
    </row>
    <row r="15" spans="1:18" ht="12.75" customHeight="1" x14ac:dyDescent="0.2">
      <c r="A15" s="196"/>
      <c r="B15" s="197"/>
      <c r="C15" s="197"/>
      <c r="D15" s="200" t="s">
        <v>96</v>
      </c>
      <c r="E15" s="200"/>
      <c r="F15" s="171">
        <v>0</v>
      </c>
      <c r="G15" s="77"/>
      <c r="H15" s="149">
        <v>0</v>
      </c>
      <c r="I15" s="78"/>
      <c r="J15" s="79"/>
      <c r="K15" s="202" t="str">
        <f>IF(A15&gt;0,A15," ")</f>
        <v xml:space="preserve"> </v>
      </c>
      <c r="L15" s="202"/>
      <c r="M15" s="202"/>
    </row>
    <row r="16" spans="1:18" ht="12.75" customHeight="1" x14ac:dyDescent="0.2">
      <c r="A16" s="208"/>
      <c r="B16" s="197"/>
      <c r="C16" s="197"/>
      <c r="D16" s="200" t="s">
        <v>1</v>
      </c>
      <c r="E16" s="200"/>
      <c r="F16" s="171">
        <v>0</v>
      </c>
      <c r="G16" s="77"/>
      <c r="H16" s="149">
        <v>0</v>
      </c>
      <c r="I16" s="78"/>
      <c r="J16" s="79"/>
      <c r="K16" s="202" t="str">
        <f>IF(A16&gt;0,A16," ")</f>
        <v xml:space="preserve"> </v>
      </c>
      <c r="L16" s="202"/>
      <c r="M16" s="202"/>
    </row>
    <row r="17" spans="1:19" ht="12.75" customHeight="1" x14ac:dyDescent="0.2">
      <c r="A17" s="209"/>
      <c r="B17" s="209"/>
      <c r="C17" s="209"/>
      <c r="D17" s="200" t="s">
        <v>4</v>
      </c>
      <c r="E17" s="200"/>
      <c r="F17" s="171">
        <v>0</v>
      </c>
      <c r="G17" s="77"/>
      <c r="H17" s="149">
        <v>0</v>
      </c>
      <c r="I17" s="78"/>
      <c r="J17" s="79"/>
      <c r="K17" s="202" t="str">
        <f>IF(A17&gt;0,A17," ")</f>
        <v xml:space="preserve"> </v>
      </c>
      <c r="L17" s="202"/>
      <c r="M17" s="202"/>
    </row>
    <row r="18" spans="1:19" ht="12.75" customHeight="1" x14ac:dyDescent="0.2">
      <c r="A18" s="54"/>
      <c r="B18" s="80"/>
      <c r="C18" s="80"/>
      <c r="D18" s="200" t="s">
        <v>108</v>
      </c>
      <c r="E18" s="200"/>
      <c r="F18" s="171">
        <v>0</v>
      </c>
      <c r="G18" s="77"/>
      <c r="H18" s="149">
        <v>0</v>
      </c>
      <c r="I18" s="78"/>
      <c r="J18" s="79"/>
    </row>
    <row r="19" spans="1:19" ht="12.75" customHeight="1" x14ac:dyDescent="0.2">
      <c r="A19" s="81"/>
      <c r="B19" s="82"/>
      <c r="C19" s="80"/>
      <c r="D19" s="200" t="s">
        <v>65</v>
      </c>
      <c r="E19" s="200"/>
      <c r="F19" s="74">
        <f>((((F15*2)+(F16*2))*F17)+(2*F15*F16))*F18</f>
        <v>0</v>
      </c>
      <c r="G19" s="73" t="s">
        <v>9</v>
      </c>
      <c r="H19" s="52">
        <f>((((H15*2)+(H16*2))*H17)+(2*H15*H16))*H18</f>
        <v>0</v>
      </c>
      <c r="I19" s="75" t="s">
        <v>10</v>
      </c>
      <c r="J19" s="83"/>
      <c r="K19" s="205" t="s">
        <v>84</v>
      </c>
      <c r="L19" s="205"/>
      <c r="M19" s="205"/>
      <c r="N19" s="205"/>
      <c r="O19" s="164">
        <v>0</v>
      </c>
    </row>
    <row r="20" spans="1:19" ht="12.75" customHeight="1" x14ac:dyDescent="0.2">
      <c r="A20" s="54"/>
      <c r="B20" s="80"/>
      <c r="C20" s="80"/>
      <c r="D20" s="200"/>
      <c r="E20" s="200"/>
      <c r="G20" s="73" t="s">
        <v>8</v>
      </c>
      <c r="H20" s="150">
        <f>IF(H19&gt;0,H19,F19*0.0929)</f>
        <v>0</v>
      </c>
      <c r="I20" s="84" t="s">
        <v>10</v>
      </c>
      <c r="J20" s="85"/>
      <c r="K20" s="56"/>
    </row>
    <row r="21" spans="1:19" ht="12.75" customHeight="1" x14ac:dyDescent="0.2">
      <c r="A21" s="81"/>
      <c r="B21" s="86"/>
      <c r="C21" s="65"/>
      <c r="D21" s="206" t="s">
        <v>82</v>
      </c>
      <c r="E21" s="206"/>
      <c r="F21" s="206"/>
      <c r="G21" s="206"/>
      <c r="H21" s="87">
        <f>H11</f>
        <v>0</v>
      </c>
      <c r="I21" s="88" t="s">
        <v>10</v>
      </c>
      <c r="J21" s="88"/>
      <c r="K21" s="207" t="s">
        <v>85</v>
      </c>
      <c r="L21" s="207"/>
      <c r="M21" s="207"/>
      <c r="N21" s="207"/>
      <c r="O21" s="164">
        <v>0</v>
      </c>
      <c r="P21" s="89"/>
    </row>
    <row r="22" spans="1:19" ht="12.75" customHeight="1" x14ac:dyDescent="0.2">
      <c r="D22" s="200" t="s">
        <v>33</v>
      </c>
      <c r="E22" s="200"/>
      <c r="F22" s="74">
        <f>F15*F16*F17*F18</f>
        <v>0</v>
      </c>
      <c r="G22" s="73" t="s">
        <v>17</v>
      </c>
      <c r="H22" s="52">
        <f>H15*H16*H17*H18</f>
        <v>0</v>
      </c>
      <c r="I22" s="75" t="s">
        <v>11</v>
      </c>
      <c r="J22" s="83"/>
    </row>
    <row r="23" spans="1:19" ht="12.75" customHeight="1" x14ac:dyDescent="0.25">
      <c r="D23" s="200"/>
      <c r="E23" s="200"/>
      <c r="F23" s="61"/>
      <c r="G23" s="73" t="s">
        <v>8</v>
      </c>
      <c r="H23" s="150">
        <f>IF(H22&gt;0,H22,F22*0.0283)</f>
        <v>0</v>
      </c>
      <c r="I23" s="84" t="s">
        <v>11</v>
      </c>
      <c r="J23" s="85"/>
      <c r="K23" s="90"/>
      <c r="L23" s="90"/>
      <c r="M23" s="90"/>
      <c r="N23" s="201" t="s">
        <v>83</v>
      </c>
      <c r="O23" s="201"/>
      <c r="P23" s="201"/>
      <c r="Q23" s="201"/>
      <c r="R23" s="201"/>
    </row>
    <row r="24" spans="1:19" ht="12.75" customHeight="1" x14ac:dyDescent="0.25">
      <c r="D24" s="52"/>
      <c r="E24" s="52"/>
      <c r="F24" s="61"/>
      <c r="G24" s="55"/>
      <c r="J24" s="71"/>
      <c r="K24" s="90"/>
      <c r="L24" s="90"/>
      <c r="M24" s="90"/>
      <c r="N24" s="201"/>
      <c r="O24" s="201"/>
      <c r="P24" s="201"/>
      <c r="Q24" s="201"/>
      <c r="R24" s="201"/>
    </row>
    <row r="25" spans="1:19" ht="12.75" customHeight="1" x14ac:dyDescent="0.25">
      <c r="F25" s="210" t="s">
        <v>55</v>
      </c>
      <c r="G25" s="210"/>
      <c r="H25" s="210"/>
      <c r="I25" s="151">
        <v>1</v>
      </c>
      <c r="J25" s="91"/>
      <c r="K25" s="92"/>
      <c r="L25" s="220" t="s">
        <v>92</v>
      </c>
      <c r="M25" s="222" t="s">
        <v>86</v>
      </c>
      <c r="N25" s="224" t="s">
        <v>90</v>
      </c>
      <c r="O25" s="222" t="s">
        <v>91</v>
      </c>
      <c r="P25" s="220" t="s">
        <v>87</v>
      </c>
      <c r="Q25" s="222" t="s">
        <v>88</v>
      </c>
      <c r="R25" s="220" t="s">
        <v>89</v>
      </c>
      <c r="S25" s="56"/>
    </row>
    <row r="26" spans="1:19" ht="16.5" thickBot="1" x14ac:dyDescent="0.3">
      <c r="A26" s="192" t="s">
        <v>0</v>
      </c>
      <c r="B26" s="192"/>
      <c r="C26" s="192"/>
      <c r="D26" s="192"/>
      <c r="E26" s="192"/>
      <c r="F26" s="217" t="s">
        <v>59</v>
      </c>
      <c r="G26" s="217"/>
      <c r="H26" s="217" t="s">
        <v>60</v>
      </c>
      <c r="I26" s="217"/>
      <c r="J26" s="93"/>
      <c r="K26" s="62"/>
      <c r="L26" s="221"/>
      <c r="M26" s="223"/>
      <c r="N26" s="225"/>
      <c r="O26" s="223"/>
      <c r="P26" s="221"/>
      <c r="Q26" s="223"/>
      <c r="R26" s="221"/>
    </row>
    <row r="27" spans="1:19" s="56" customFormat="1" ht="13.5" customHeight="1" thickTop="1" x14ac:dyDescent="0.2">
      <c r="A27" s="213" t="s">
        <v>48</v>
      </c>
      <c r="B27" s="211" t="s">
        <v>80</v>
      </c>
      <c r="C27" s="152">
        <v>0</v>
      </c>
      <c r="D27" s="94" t="s">
        <v>56</v>
      </c>
      <c r="E27" s="95" t="s">
        <v>38</v>
      </c>
      <c r="F27" s="165" t="str">
        <f>IF(C27=0,"0",(IF(H20&gt;0,H20,H21)*0.5*I25))</f>
        <v>0</v>
      </c>
      <c r="G27" s="96" t="s">
        <v>15</v>
      </c>
      <c r="H27" s="97" t="str">
        <f t="shared" ref="H27:H34" si="1">IF(F27*C27/1000&gt;0,F27*C27/1000,"-")</f>
        <v>-</v>
      </c>
      <c r="I27" s="96" t="s">
        <v>15</v>
      </c>
      <c r="J27" s="96"/>
      <c r="K27" s="213" t="s">
        <v>48</v>
      </c>
      <c r="L27" s="98" t="str">
        <f>F27</f>
        <v>0</v>
      </c>
      <c r="M27" s="99" t="str">
        <f>H27</f>
        <v>-</v>
      </c>
      <c r="N27" s="47" t="str">
        <f>IF(M27="-","-",(IFERROR(IF(L27/O19&lt;M27,"error",L27/O19),"-")))</f>
        <v>-</v>
      </c>
      <c r="O27" s="100" t="str">
        <f>IFERROR(ROUNDUP(N27/O21,0),"-")</f>
        <v>-</v>
      </c>
      <c r="P27" s="101" t="str">
        <f>IFERROR(N27/O27,"-")</f>
        <v>-</v>
      </c>
      <c r="Q27" s="102" t="str">
        <f>IFERROR(M27/O27,"-")</f>
        <v>-</v>
      </c>
      <c r="R27" s="101" t="str">
        <f>IFERROR(IF(P27-Q27=0,"0",P27-Q27),"-")</f>
        <v>-</v>
      </c>
    </row>
    <row r="28" spans="1:19" s="56" customFormat="1" ht="13.5" customHeight="1" x14ac:dyDescent="0.2">
      <c r="A28" s="214"/>
      <c r="B28" s="212"/>
      <c r="C28" s="153">
        <v>0</v>
      </c>
      <c r="D28" s="103" t="s">
        <v>57</v>
      </c>
      <c r="E28" s="104" t="s">
        <v>39</v>
      </c>
      <c r="F28" s="166" t="str">
        <f>IF(C28=0,"0",(IF(H20&gt;0,H20,H21)*0.25*I25))</f>
        <v>0</v>
      </c>
      <c r="G28" s="105" t="s">
        <v>15</v>
      </c>
      <c r="H28" s="106" t="str">
        <f t="shared" si="1"/>
        <v>-</v>
      </c>
      <c r="I28" s="105" t="s">
        <v>15</v>
      </c>
      <c r="J28" s="96"/>
      <c r="K28" s="216"/>
      <c r="L28" s="107" t="str">
        <f t="shared" ref="L28:L41" si="2">F28</f>
        <v>0</v>
      </c>
      <c r="M28" s="108" t="str">
        <f t="shared" ref="M28:M41" si="3">H28</f>
        <v>-</v>
      </c>
      <c r="N28" s="50" t="str">
        <f>IF(M28="-","-",(IFERROR(IF(L28/O19&lt;M28,"error",L28/O19),"-")))</f>
        <v>-</v>
      </c>
      <c r="O28" s="109" t="str">
        <f>IFERROR(ROUNDUP(N28/O21,0),"-")</f>
        <v>-</v>
      </c>
      <c r="P28" s="110" t="str">
        <f t="shared" ref="P28:P41" si="4">IFERROR(N28/O28,"-")</f>
        <v>-</v>
      </c>
      <c r="Q28" s="111" t="str">
        <f t="shared" ref="Q28:Q41" si="5">IFERROR(M28/O28,"-")</f>
        <v>-</v>
      </c>
      <c r="R28" s="112" t="str">
        <f t="shared" ref="R28:R38" si="6">IFERROR(IF(P28-Q28=0,"0",P28-Q28),"-")</f>
        <v>-</v>
      </c>
    </row>
    <row r="29" spans="1:19" s="56" customFormat="1" ht="13.5" customHeight="1" x14ac:dyDescent="0.2">
      <c r="A29" s="215" t="s">
        <v>104</v>
      </c>
      <c r="B29" s="218" t="s">
        <v>80</v>
      </c>
      <c r="C29" s="154">
        <v>0</v>
      </c>
      <c r="D29" s="94" t="s">
        <v>56</v>
      </c>
      <c r="E29" s="113" t="s">
        <v>38</v>
      </c>
      <c r="F29" s="165" t="str">
        <f>IF(C29=0,"0",(IF(H20&gt;0,H20,H21)*0.5*I25))</f>
        <v>0</v>
      </c>
      <c r="G29" s="114" t="s">
        <v>15</v>
      </c>
      <c r="H29" s="97" t="str">
        <f t="shared" si="1"/>
        <v>-</v>
      </c>
      <c r="I29" s="114" t="s">
        <v>15</v>
      </c>
      <c r="J29" s="96"/>
      <c r="K29" s="219" t="s">
        <v>105</v>
      </c>
      <c r="L29" s="98" t="str">
        <f t="shared" si="2"/>
        <v>0</v>
      </c>
      <c r="M29" s="99" t="str">
        <f t="shared" si="3"/>
        <v>-</v>
      </c>
      <c r="N29" s="49" t="str">
        <f>IF(M29="-","-",(IFERROR(IF(L29/O19&lt;M29,"error",L29/O19),"-")))</f>
        <v>-</v>
      </c>
      <c r="O29" s="115" t="str">
        <f>IFERROR(ROUNDUP(N29/O21,0),"-")</f>
        <v>-</v>
      </c>
      <c r="P29" s="101" t="str">
        <f t="shared" si="4"/>
        <v>-</v>
      </c>
      <c r="Q29" s="102" t="str">
        <f t="shared" si="5"/>
        <v>-</v>
      </c>
      <c r="R29" s="101" t="str">
        <f t="shared" si="6"/>
        <v>-</v>
      </c>
    </row>
    <row r="30" spans="1:19" s="56" customFormat="1" ht="13.5" customHeight="1" x14ac:dyDescent="0.2">
      <c r="A30" s="216"/>
      <c r="B30" s="212"/>
      <c r="C30" s="153">
        <v>0</v>
      </c>
      <c r="D30" s="103" t="s">
        <v>57</v>
      </c>
      <c r="E30" s="104" t="s">
        <v>39</v>
      </c>
      <c r="F30" s="166" t="str">
        <f>IF(C30=0,"0",(IF(H20&gt;0,H20,H21)*0.25*I25))</f>
        <v>0</v>
      </c>
      <c r="G30" s="105" t="s">
        <v>15</v>
      </c>
      <c r="H30" s="106" t="str">
        <f t="shared" si="1"/>
        <v>-</v>
      </c>
      <c r="I30" s="105" t="s">
        <v>15</v>
      </c>
      <c r="J30" s="105"/>
      <c r="K30" s="216"/>
      <c r="L30" s="107" t="str">
        <f t="shared" si="2"/>
        <v>0</v>
      </c>
      <c r="M30" s="116" t="str">
        <f t="shared" si="3"/>
        <v>-</v>
      </c>
      <c r="N30" s="48" t="str">
        <f>IF(M30="-","-",(IFERROR(IF(L30/O19&lt;M30,"error",L30/O19),"-")))</f>
        <v>-</v>
      </c>
      <c r="O30" s="109" t="str">
        <f>IFERROR(ROUNDUP(N30/O21,0),"-")</f>
        <v>-</v>
      </c>
      <c r="P30" s="110" t="str">
        <f t="shared" si="4"/>
        <v>-</v>
      </c>
      <c r="Q30" s="111" t="str">
        <f t="shared" si="5"/>
        <v>-</v>
      </c>
      <c r="R30" s="112" t="str">
        <f t="shared" si="6"/>
        <v>-</v>
      </c>
    </row>
    <row r="31" spans="1:19" s="56" customFormat="1" ht="13.5" customHeight="1" x14ac:dyDescent="0.2">
      <c r="A31" s="215" t="s">
        <v>45</v>
      </c>
      <c r="B31" s="229" t="s">
        <v>79</v>
      </c>
      <c r="C31" s="155">
        <v>0</v>
      </c>
      <c r="D31" s="94" t="s">
        <v>56</v>
      </c>
      <c r="E31" s="113" t="s">
        <v>38</v>
      </c>
      <c r="F31" s="165" t="str">
        <f>IF(C31=0,"0",(IF(H20&gt;0,H20,H21)*0.5*I25))</f>
        <v>0</v>
      </c>
      <c r="G31" s="114" t="s">
        <v>15</v>
      </c>
      <c r="H31" s="97" t="str">
        <f t="shared" si="1"/>
        <v>-</v>
      </c>
      <c r="I31" s="114" t="s">
        <v>15</v>
      </c>
      <c r="J31" s="114"/>
      <c r="K31" s="215" t="s">
        <v>45</v>
      </c>
      <c r="L31" s="98" t="str">
        <f t="shared" si="2"/>
        <v>0</v>
      </c>
      <c r="M31" s="99" t="str">
        <f t="shared" si="3"/>
        <v>-</v>
      </c>
      <c r="N31" s="49" t="str">
        <f>IF(M31="-","-",(IFERROR(IF(L31/O19&lt;M31,"error",L31/O19),"-")))</f>
        <v>-</v>
      </c>
      <c r="O31" s="115" t="str">
        <f>IFERROR(ROUNDUP(N31/O21,0),"-")</f>
        <v>-</v>
      </c>
      <c r="P31" s="101" t="str">
        <f t="shared" si="4"/>
        <v>-</v>
      </c>
      <c r="Q31" s="102" t="str">
        <f t="shared" si="5"/>
        <v>-</v>
      </c>
      <c r="R31" s="101" t="str">
        <f t="shared" si="6"/>
        <v>-</v>
      </c>
    </row>
    <row r="32" spans="1:19" s="56" customFormat="1" ht="13.5" customHeight="1" x14ac:dyDescent="0.2">
      <c r="A32" s="216"/>
      <c r="B32" s="212"/>
      <c r="C32" s="156">
        <v>0</v>
      </c>
      <c r="D32" s="103" t="s">
        <v>57</v>
      </c>
      <c r="E32" s="104" t="s">
        <v>39</v>
      </c>
      <c r="F32" s="166" t="str">
        <f>IF(C32=0,"0",(IF(H20&gt;0,H20,H21)*0.25*I25))</f>
        <v>0</v>
      </c>
      <c r="G32" s="105" t="s">
        <v>15</v>
      </c>
      <c r="H32" s="106" t="str">
        <f t="shared" si="1"/>
        <v>-</v>
      </c>
      <c r="I32" s="105" t="s">
        <v>15</v>
      </c>
      <c r="J32" s="105"/>
      <c r="K32" s="216"/>
      <c r="L32" s="107" t="str">
        <f t="shared" si="2"/>
        <v>0</v>
      </c>
      <c r="M32" s="116" t="str">
        <f t="shared" si="3"/>
        <v>-</v>
      </c>
      <c r="N32" s="48" t="str">
        <f>IF(M32="-","-",(IFERROR(IF(L32/O19&lt;M32,"error",L32/O19),"-")))</f>
        <v>-</v>
      </c>
      <c r="O32" s="109" t="str">
        <f>IFERROR(ROUNDUP(N32/O21,0),"-")</f>
        <v>-</v>
      </c>
      <c r="P32" s="110" t="str">
        <f t="shared" si="4"/>
        <v>-</v>
      </c>
      <c r="Q32" s="111" t="str">
        <f t="shared" si="5"/>
        <v>-</v>
      </c>
      <c r="R32" s="112" t="str">
        <f t="shared" si="6"/>
        <v>-</v>
      </c>
    </row>
    <row r="33" spans="1:19" s="56" customFormat="1" ht="13.5" customHeight="1" x14ac:dyDescent="0.2">
      <c r="A33" s="226" t="s">
        <v>50</v>
      </c>
      <c r="B33" s="118" t="s">
        <v>78</v>
      </c>
      <c r="C33" s="157">
        <v>0</v>
      </c>
      <c r="D33" s="94" t="s">
        <v>56</v>
      </c>
      <c r="E33" s="113" t="s">
        <v>39</v>
      </c>
      <c r="F33" s="167" t="str">
        <f>IF(C33=0,"0",(IF(H20&gt;0,H20,H21)*0.25*I25))</f>
        <v>0</v>
      </c>
      <c r="G33" s="114" t="s">
        <v>15</v>
      </c>
      <c r="H33" s="97" t="str">
        <f t="shared" si="1"/>
        <v>-</v>
      </c>
      <c r="I33" s="114" t="s">
        <v>15</v>
      </c>
      <c r="J33" s="114"/>
      <c r="K33" s="226" t="s">
        <v>50</v>
      </c>
      <c r="L33" s="98" t="str">
        <f t="shared" si="2"/>
        <v>0</v>
      </c>
      <c r="M33" s="99" t="str">
        <f t="shared" si="3"/>
        <v>-</v>
      </c>
      <c r="N33" s="49" t="str">
        <f>IF(M33="-","-",(IFERROR(IF(L33/O19&lt;M33,"error",L33/O19),"-")))</f>
        <v>-</v>
      </c>
      <c r="O33" s="115" t="str">
        <f>IFERROR(ROUNDUP(N33/O21,0),"-")</f>
        <v>-</v>
      </c>
      <c r="P33" s="101" t="str">
        <f t="shared" si="4"/>
        <v>-</v>
      </c>
      <c r="Q33" s="102" t="str">
        <f t="shared" si="5"/>
        <v>-</v>
      </c>
      <c r="R33" s="101" t="str">
        <f t="shared" si="6"/>
        <v>-</v>
      </c>
    </row>
    <row r="34" spans="1:19" s="56" customFormat="1" ht="13.5" customHeight="1" x14ac:dyDescent="0.2">
      <c r="A34" s="228"/>
      <c r="B34" s="119" t="s">
        <v>77</v>
      </c>
      <c r="C34" s="158">
        <v>0</v>
      </c>
      <c r="D34" s="94" t="s">
        <v>57</v>
      </c>
      <c r="E34" s="95" t="s">
        <v>46</v>
      </c>
      <c r="F34" s="168" t="str">
        <f>IF(C34=0,"0",(IF(H20&gt;0,H20,H21)*0.125*I25))</f>
        <v>0</v>
      </c>
      <c r="G34" s="96" t="s">
        <v>15</v>
      </c>
      <c r="H34" s="97" t="str">
        <f t="shared" si="1"/>
        <v>-</v>
      </c>
      <c r="I34" s="96" t="s">
        <v>15</v>
      </c>
      <c r="J34" s="96"/>
      <c r="K34" s="228"/>
      <c r="L34" s="98" t="str">
        <f t="shared" si="2"/>
        <v>0</v>
      </c>
      <c r="M34" s="99" t="str">
        <f t="shared" si="3"/>
        <v>-</v>
      </c>
      <c r="N34" s="50" t="str">
        <f>IF(M34="-","-",(IFERROR(IF(L34/O19&lt;M34,"error",L34/O19),"-")))</f>
        <v>-</v>
      </c>
      <c r="O34" s="115" t="str">
        <f>IFERROR(ROUNDUP(N34/O21,0),"-")</f>
        <v>-</v>
      </c>
      <c r="P34" s="101" t="str">
        <f t="shared" si="4"/>
        <v>-</v>
      </c>
      <c r="Q34" s="102" t="str">
        <f t="shared" si="5"/>
        <v>-</v>
      </c>
      <c r="R34" s="101" t="str">
        <f t="shared" si="6"/>
        <v>-</v>
      </c>
    </row>
    <row r="35" spans="1:19" s="56" customFormat="1" ht="13.5" customHeight="1" x14ac:dyDescent="0.2">
      <c r="A35" s="227"/>
      <c r="B35" s="120" t="s">
        <v>106</v>
      </c>
      <c r="C35" s="159">
        <v>0</v>
      </c>
      <c r="D35" s="103" t="s">
        <v>61</v>
      </c>
      <c r="E35" s="104" t="s">
        <v>52</v>
      </c>
      <c r="F35" s="169" t="str">
        <f>IF(C35=0,"0",(H7/186*3*F18*I25))</f>
        <v>0</v>
      </c>
      <c r="G35" s="105" t="s">
        <v>15</v>
      </c>
      <c r="H35" s="121" t="str">
        <f>IF(C35&gt;0,F35*(C35/100),"-")</f>
        <v>-</v>
      </c>
      <c r="I35" s="105" t="s">
        <v>15</v>
      </c>
      <c r="J35" s="105"/>
      <c r="K35" s="227"/>
      <c r="L35" s="122" t="s">
        <v>71</v>
      </c>
      <c r="M35" s="123" t="s">
        <v>71</v>
      </c>
      <c r="N35" s="51" t="s">
        <v>71</v>
      </c>
      <c r="O35" s="123" t="s">
        <v>71</v>
      </c>
      <c r="P35" s="122" t="s">
        <v>71</v>
      </c>
      <c r="Q35" s="124" t="s">
        <v>71</v>
      </c>
      <c r="R35" s="125" t="s">
        <v>71</v>
      </c>
    </row>
    <row r="36" spans="1:19" s="56" customFormat="1" ht="13.5" customHeight="1" x14ac:dyDescent="0.2">
      <c r="A36" s="215" t="s">
        <v>51</v>
      </c>
      <c r="B36" s="119" t="s">
        <v>77</v>
      </c>
      <c r="C36" s="157">
        <v>0</v>
      </c>
      <c r="D36" s="126" t="s">
        <v>56</v>
      </c>
      <c r="E36" s="113" t="s">
        <v>39</v>
      </c>
      <c r="F36" s="165" t="str">
        <f>IF(C36=0,"0",(IF(H20&gt;0,H20,H21)*0.25*I25))</f>
        <v>0</v>
      </c>
      <c r="G36" s="127" t="s">
        <v>15</v>
      </c>
      <c r="H36" s="97" t="str">
        <f>IFERROR(F36/C36/1000,"-")</f>
        <v>-</v>
      </c>
      <c r="I36" s="127" t="s">
        <v>15</v>
      </c>
      <c r="J36" s="127"/>
      <c r="K36" s="215" t="s">
        <v>51</v>
      </c>
      <c r="L36" s="98" t="str">
        <f t="shared" si="2"/>
        <v>0</v>
      </c>
      <c r="M36" s="128" t="str">
        <f t="shared" si="3"/>
        <v>-</v>
      </c>
      <c r="N36" s="50" t="str">
        <f>IF(M36="-","-",(IFERROR(IF(L36/O19&lt;M36,"error",L36/O19),"-")))</f>
        <v>-</v>
      </c>
      <c r="O36" s="115" t="str">
        <f>IFERROR(ROUNDUP(N36/O21,0),"-")</f>
        <v>-</v>
      </c>
      <c r="P36" s="101" t="str">
        <f t="shared" si="4"/>
        <v>-</v>
      </c>
      <c r="Q36" s="102" t="str">
        <f t="shared" si="5"/>
        <v>-</v>
      </c>
      <c r="R36" s="101" t="str">
        <f t="shared" si="6"/>
        <v>-</v>
      </c>
    </row>
    <row r="37" spans="1:19" s="56" customFormat="1" ht="13.5" customHeight="1" x14ac:dyDescent="0.2">
      <c r="A37" s="216"/>
      <c r="B37" s="119" t="s">
        <v>76</v>
      </c>
      <c r="C37" s="156">
        <v>0</v>
      </c>
      <c r="D37" s="103" t="s">
        <v>61</v>
      </c>
      <c r="E37" s="104" t="s">
        <v>42</v>
      </c>
      <c r="F37" s="165" t="str">
        <f>IF(C37=0,"0",(H23*10/1000*I25))</f>
        <v>0</v>
      </c>
      <c r="G37" s="127" t="s">
        <v>15</v>
      </c>
      <c r="H37" s="97" t="str">
        <f>IF(F37*C37/100&gt;0,F37*C37/100,"-")</f>
        <v>-</v>
      </c>
      <c r="I37" s="129" t="s">
        <v>15</v>
      </c>
      <c r="J37" s="129"/>
      <c r="K37" s="216"/>
      <c r="L37" s="130" t="s">
        <v>71</v>
      </c>
      <c r="M37" s="131" t="s">
        <v>71</v>
      </c>
      <c r="N37" s="51" t="s">
        <v>71</v>
      </c>
      <c r="O37" s="131" t="s">
        <v>71</v>
      </c>
      <c r="P37" s="130" t="s">
        <v>71</v>
      </c>
      <c r="Q37" s="124" t="s">
        <v>71</v>
      </c>
      <c r="R37" s="125" t="s">
        <v>71</v>
      </c>
    </row>
    <row r="38" spans="1:19" s="56" customFormat="1" ht="13.5" customHeight="1" x14ac:dyDescent="0.2">
      <c r="A38" s="226" t="s">
        <v>5</v>
      </c>
      <c r="B38" s="118" t="s">
        <v>78</v>
      </c>
      <c r="C38" s="160">
        <v>0</v>
      </c>
      <c r="D38" s="94" t="s">
        <v>56</v>
      </c>
      <c r="E38" s="113" t="s">
        <v>40</v>
      </c>
      <c r="F38" s="167" t="str">
        <f>IF(C38=0,"0",(IF(H20&gt;0,H20,H21)*0.3*I25))</f>
        <v>0</v>
      </c>
      <c r="G38" s="114" t="s">
        <v>15</v>
      </c>
      <c r="H38" s="132" t="str">
        <f>IFERROR(F38/C38/1000,"-")</f>
        <v>-</v>
      </c>
      <c r="I38" s="114" t="s">
        <v>15</v>
      </c>
      <c r="J38" s="114"/>
      <c r="K38" s="215" t="s">
        <v>5</v>
      </c>
      <c r="L38" s="98" t="str">
        <f t="shared" si="2"/>
        <v>0</v>
      </c>
      <c r="M38" s="99" t="str">
        <f t="shared" si="3"/>
        <v>-</v>
      </c>
      <c r="N38" s="49" t="str">
        <f>IF(M38="-","-",(IFERROR(IF(L38/O19&lt;M38,"error",L38/O19),"-")))</f>
        <v>-</v>
      </c>
      <c r="O38" s="115" t="str">
        <f>IFERROR(ROUNDUP(N38/O21,0),"-")</f>
        <v>-</v>
      </c>
      <c r="P38" s="101" t="str">
        <f t="shared" si="4"/>
        <v>-</v>
      </c>
      <c r="Q38" s="102" t="str">
        <f t="shared" si="5"/>
        <v>-</v>
      </c>
      <c r="R38" s="101" t="str">
        <f t="shared" si="6"/>
        <v>-</v>
      </c>
    </row>
    <row r="39" spans="1:19" s="56" customFormat="1" ht="13.5" customHeight="1" x14ac:dyDescent="0.2">
      <c r="A39" s="227"/>
      <c r="B39" s="120" t="s">
        <v>107</v>
      </c>
      <c r="C39" s="159">
        <v>0</v>
      </c>
      <c r="D39" s="103" t="s">
        <v>61</v>
      </c>
      <c r="E39" s="104" t="s">
        <v>41</v>
      </c>
      <c r="F39" s="166" t="str">
        <f>IF(C39=0,"0",(H23*15/1000*I25))</f>
        <v>0</v>
      </c>
      <c r="G39" s="105" t="s">
        <v>15</v>
      </c>
      <c r="H39" s="106" t="str">
        <f>IFERROR(F39/C39,"-")</f>
        <v>-</v>
      </c>
      <c r="I39" s="105" t="s">
        <v>15</v>
      </c>
      <c r="J39" s="105"/>
      <c r="K39" s="216"/>
      <c r="L39" s="130" t="s">
        <v>71</v>
      </c>
      <c r="M39" s="131" t="s">
        <v>71</v>
      </c>
      <c r="N39" s="51" t="s">
        <v>71</v>
      </c>
      <c r="O39" s="131" t="s">
        <v>71</v>
      </c>
      <c r="P39" s="130" t="s">
        <v>71</v>
      </c>
      <c r="Q39" s="124" t="s">
        <v>71</v>
      </c>
      <c r="R39" s="125" t="s">
        <v>71</v>
      </c>
    </row>
    <row r="40" spans="1:19" s="56" customFormat="1" ht="13.5" customHeight="1" x14ac:dyDescent="0.2">
      <c r="A40" s="226" t="s">
        <v>6</v>
      </c>
      <c r="B40" s="118" t="s">
        <v>72</v>
      </c>
      <c r="C40" s="161">
        <v>0</v>
      </c>
      <c r="D40" s="94" t="s">
        <v>56</v>
      </c>
      <c r="E40" s="113" t="s">
        <v>39</v>
      </c>
      <c r="F40" s="167" t="str">
        <f>IF(C40=0,"0",(IF(H20&gt;0,H20,H21)*0.25*I25))</f>
        <v>0</v>
      </c>
      <c r="G40" s="114" t="s">
        <v>15</v>
      </c>
      <c r="H40" s="97" t="str">
        <f>IF(F40*C40/100&gt;0,F40*C40/100,"-")</f>
        <v>-</v>
      </c>
      <c r="I40" s="114" t="s">
        <v>16</v>
      </c>
      <c r="J40" s="114"/>
      <c r="K40" s="226" t="s">
        <v>6</v>
      </c>
      <c r="L40" s="98" t="str">
        <f t="shared" si="2"/>
        <v>0</v>
      </c>
      <c r="M40" s="99" t="str">
        <f t="shared" si="3"/>
        <v>-</v>
      </c>
      <c r="N40" s="49" t="str">
        <f>IF(M40="-","-",(IFERROR(IF(M40/(L40/O19)&gt;0.2,"error",L40/O19),"-")))</f>
        <v>-</v>
      </c>
      <c r="O40" s="133" t="str">
        <f>IFERROR(ROUNDUP(N40/O21,0),"-")</f>
        <v>-</v>
      </c>
      <c r="P40" s="134" t="str">
        <f t="shared" si="4"/>
        <v>-</v>
      </c>
      <c r="Q40" s="135" t="str">
        <f t="shared" si="5"/>
        <v>-</v>
      </c>
      <c r="R40" s="101" t="str">
        <f>IFERROR(IF(P40=0,"error",P40),"-")</f>
        <v>-</v>
      </c>
      <c r="S40" s="79"/>
    </row>
    <row r="41" spans="1:19" s="56" customFormat="1" ht="13.5" customHeight="1" x14ac:dyDescent="0.2">
      <c r="A41" s="228"/>
      <c r="B41" s="119" t="s">
        <v>73</v>
      </c>
      <c r="C41" s="162">
        <v>0</v>
      </c>
      <c r="D41" s="94" t="s">
        <v>57</v>
      </c>
      <c r="E41" s="95" t="s">
        <v>46</v>
      </c>
      <c r="F41" s="170" t="str">
        <f>IF(C41=0,"0",(IF(H20&gt;0,H20,H21)*0.125*I25))</f>
        <v>0</v>
      </c>
      <c r="G41" s="96" t="s">
        <v>15</v>
      </c>
      <c r="H41" s="97" t="str">
        <f>IF(F41*C41/100&gt;0,F41*C41/100,"-")</f>
        <v>-</v>
      </c>
      <c r="I41" s="96" t="s">
        <v>16</v>
      </c>
      <c r="J41" s="96"/>
      <c r="K41" s="228"/>
      <c r="L41" s="98" t="str">
        <f t="shared" si="2"/>
        <v>0</v>
      </c>
      <c r="M41" s="99" t="str">
        <f t="shared" si="3"/>
        <v>-</v>
      </c>
      <c r="N41" s="50" t="str">
        <f>IF(M41="-","-",(IFERROR(IF(M41/(L41/O19)&gt;0.2,"error",L41/O19),"-")))</f>
        <v>-</v>
      </c>
      <c r="O41" s="133" t="str">
        <f>IFERROR(ROUNDUP(N41/O21,0),"-")</f>
        <v>-</v>
      </c>
      <c r="P41" s="134" t="str">
        <f t="shared" si="4"/>
        <v>-</v>
      </c>
      <c r="Q41" s="135" t="str">
        <f t="shared" si="5"/>
        <v>-</v>
      </c>
      <c r="R41" s="101" t="str">
        <f>IFERROR(IF(P41=0,"error",P41),"-")</f>
        <v>-</v>
      </c>
      <c r="S41" s="79"/>
    </row>
    <row r="42" spans="1:19" s="56" customFormat="1" ht="13.5" customHeight="1" x14ac:dyDescent="0.2">
      <c r="A42" s="227"/>
      <c r="B42" s="120" t="s">
        <v>74</v>
      </c>
      <c r="C42" s="163">
        <v>0</v>
      </c>
      <c r="D42" s="103" t="s">
        <v>61</v>
      </c>
      <c r="E42" s="104" t="s">
        <v>42</v>
      </c>
      <c r="F42" s="43" t="str">
        <f>IF(C42=0,"0",(H23*0.01*I25))</f>
        <v>0</v>
      </c>
      <c r="G42" s="105" t="s">
        <v>15</v>
      </c>
      <c r="H42" s="106" t="str">
        <f>IF(F42*C42/100&gt;0,F42*C42/100,"-")</f>
        <v>-</v>
      </c>
      <c r="I42" s="105" t="s">
        <v>16</v>
      </c>
      <c r="J42" s="105"/>
      <c r="K42" s="227"/>
      <c r="L42" s="130" t="s">
        <v>71</v>
      </c>
      <c r="M42" s="131" t="s">
        <v>71</v>
      </c>
      <c r="N42" s="51" t="s">
        <v>71</v>
      </c>
      <c r="O42" s="131" t="s">
        <v>71</v>
      </c>
      <c r="P42" s="130" t="s">
        <v>71</v>
      </c>
      <c r="Q42" s="124" t="s">
        <v>71</v>
      </c>
      <c r="R42" s="125" t="s">
        <v>71</v>
      </c>
    </row>
    <row r="43" spans="1:19" s="56" customFormat="1" ht="13.5" customHeight="1" x14ac:dyDescent="0.2">
      <c r="A43" s="117" t="s">
        <v>103</v>
      </c>
      <c r="B43" s="118" t="s">
        <v>75</v>
      </c>
      <c r="C43" s="157">
        <v>0</v>
      </c>
      <c r="D43" s="126" t="s">
        <v>58</v>
      </c>
      <c r="E43" s="136" t="s">
        <v>64</v>
      </c>
      <c r="F43" s="137"/>
      <c r="G43" s="138"/>
      <c r="H43" s="32" t="str">
        <f>IF(H23/100*I25*C43/100&gt;0,H23/100*I25*C43/100,"-")</f>
        <v>-</v>
      </c>
      <c r="I43" s="114" t="s">
        <v>15</v>
      </c>
      <c r="J43" s="96"/>
      <c r="L43" s="96"/>
      <c r="M43" s="96"/>
      <c r="N43" s="96"/>
    </row>
    <row r="44" spans="1:19" ht="13.5" customHeight="1" x14ac:dyDescent="0.2">
      <c r="K44" s="139"/>
      <c r="L44" s="73"/>
      <c r="N44" s="96"/>
    </row>
    <row r="45" spans="1:19" x14ac:dyDescent="0.2">
      <c r="D45" s="191"/>
      <c r="E45" s="191"/>
      <c r="F45" s="56"/>
      <c r="G45" s="55"/>
      <c r="I45" s="172"/>
    </row>
    <row r="46" spans="1:19" x14ac:dyDescent="0.2">
      <c r="A46" s="56"/>
      <c r="E46" s="96"/>
    </row>
    <row r="47" spans="1:19" x14ac:dyDescent="0.2">
      <c r="A47" s="56"/>
    </row>
    <row r="48" spans="1:19" x14ac:dyDescent="0.2">
      <c r="A48" s="56"/>
    </row>
    <row r="49" spans="1:8" x14ac:dyDescent="0.2">
      <c r="A49" s="56"/>
    </row>
    <row r="50" spans="1:8" x14ac:dyDescent="0.2">
      <c r="A50" s="56"/>
    </row>
    <row r="51" spans="1:8" x14ac:dyDescent="0.2">
      <c r="A51" s="56"/>
    </row>
    <row r="52" spans="1:8" x14ac:dyDescent="0.2">
      <c r="A52" s="56"/>
    </row>
    <row r="53" spans="1:8" x14ac:dyDescent="0.2">
      <c r="A53" s="56"/>
      <c r="H53" s="56"/>
    </row>
    <row r="54" spans="1:8" x14ac:dyDescent="0.2">
      <c r="A54" s="56"/>
    </row>
    <row r="55" spans="1:8" x14ac:dyDescent="0.2">
      <c r="A55" s="56"/>
    </row>
    <row r="56" spans="1:8" x14ac:dyDescent="0.2">
      <c r="A56" s="56"/>
    </row>
    <row r="57" spans="1:8" x14ac:dyDescent="0.2">
      <c r="A57" s="56"/>
    </row>
    <row r="58" spans="1:8" x14ac:dyDescent="0.2">
      <c r="A58" s="56"/>
    </row>
    <row r="59" spans="1:8" x14ac:dyDescent="0.2">
      <c r="A59" s="56"/>
    </row>
    <row r="60" spans="1:8" x14ac:dyDescent="0.2">
      <c r="A60" s="56"/>
    </row>
    <row r="61" spans="1:8" x14ac:dyDescent="0.2">
      <c r="A61" s="56"/>
    </row>
    <row r="62" spans="1:8" x14ac:dyDescent="0.2">
      <c r="A62" s="56"/>
    </row>
    <row r="63" spans="1:8" x14ac:dyDescent="0.2">
      <c r="A63" s="56"/>
    </row>
    <row r="64" spans="1:8" x14ac:dyDescent="0.2">
      <c r="A64" s="79"/>
    </row>
    <row r="65" spans="1:14" x14ac:dyDescent="0.2">
      <c r="A65" s="79"/>
    </row>
    <row r="66" spans="1:14" x14ac:dyDescent="0.2">
      <c r="A66" s="79"/>
    </row>
    <row r="67" spans="1:14" x14ac:dyDescent="0.2">
      <c r="A67" s="79"/>
    </row>
    <row r="68" spans="1:14" x14ac:dyDescent="0.2">
      <c r="A68" s="79"/>
    </row>
    <row r="69" spans="1:14" s="54" customFormat="1" x14ac:dyDescent="0.2">
      <c r="A69" s="79"/>
      <c r="D69" s="55"/>
      <c r="E69" s="55"/>
      <c r="F69" s="52"/>
      <c r="G69" s="52"/>
      <c r="H69" s="52"/>
      <c r="I69" s="52"/>
      <c r="J69" s="52"/>
      <c r="K69" s="52"/>
      <c r="L69" s="55"/>
      <c r="M69" s="55"/>
      <c r="N69" s="55"/>
    </row>
    <row r="70" spans="1:14" s="54" customFormat="1" x14ac:dyDescent="0.2">
      <c r="A70" s="79"/>
      <c r="D70" s="55"/>
      <c r="E70" s="55"/>
      <c r="F70" s="52"/>
      <c r="G70" s="52"/>
      <c r="H70" s="52"/>
      <c r="I70" s="52"/>
      <c r="J70" s="52"/>
      <c r="K70" s="52"/>
      <c r="L70" s="55"/>
      <c r="M70" s="55"/>
      <c r="N70" s="55"/>
    </row>
    <row r="71" spans="1:14" s="54" customFormat="1" x14ac:dyDescent="0.2">
      <c r="A71" s="56"/>
      <c r="D71" s="55"/>
      <c r="E71" s="55"/>
      <c r="F71" s="52"/>
      <c r="G71" s="52"/>
      <c r="H71" s="52"/>
      <c r="I71" s="52"/>
      <c r="J71" s="52"/>
      <c r="K71" s="52"/>
      <c r="L71" s="55"/>
      <c r="M71" s="55"/>
      <c r="N71" s="55"/>
    </row>
    <row r="72" spans="1:14" s="54" customFormat="1" x14ac:dyDescent="0.2">
      <c r="A72" s="56"/>
      <c r="D72" s="55"/>
      <c r="E72" s="55"/>
      <c r="F72" s="52"/>
      <c r="G72" s="52"/>
      <c r="H72" s="52"/>
      <c r="I72" s="52"/>
      <c r="J72" s="52"/>
      <c r="K72" s="52"/>
      <c r="L72" s="55"/>
      <c r="M72" s="55"/>
      <c r="N72" s="55"/>
    </row>
    <row r="73" spans="1:14" s="54" customFormat="1" x14ac:dyDescent="0.2">
      <c r="A73" s="148"/>
      <c r="D73" s="55"/>
      <c r="E73" s="55"/>
      <c r="F73" s="52"/>
      <c r="G73" s="52"/>
      <c r="H73" s="52"/>
      <c r="I73" s="52"/>
      <c r="J73" s="52"/>
      <c r="K73" s="52"/>
      <c r="L73" s="55"/>
      <c r="M73" s="55"/>
      <c r="N73" s="55"/>
    </row>
    <row r="74" spans="1:14" s="54" customFormat="1" x14ac:dyDescent="0.2">
      <c r="A74" s="148"/>
      <c r="D74" s="55"/>
      <c r="E74" s="55"/>
      <c r="F74" s="52"/>
      <c r="G74" s="52"/>
      <c r="H74" s="52"/>
      <c r="I74" s="52"/>
      <c r="J74" s="52"/>
      <c r="K74" s="52"/>
      <c r="L74" s="55"/>
      <c r="M74" s="55"/>
      <c r="N74" s="55"/>
    </row>
    <row r="75" spans="1:14" s="54" customFormat="1" x14ac:dyDescent="0.2">
      <c r="A75" s="148"/>
      <c r="D75" s="55"/>
      <c r="E75" s="55"/>
      <c r="F75" s="52"/>
      <c r="G75" s="52"/>
      <c r="H75" s="52"/>
      <c r="I75" s="52"/>
      <c r="J75" s="52"/>
      <c r="K75" s="52"/>
      <c r="L75" s="55"/>
      <c r="M75" s="55"/>
      <c r="N75" s="55"/>
    </row>
    <row r="76" spans="1:14" s="54" customFormat="1" x14ac:dyDescent="0.2">
      <c r="A76" s="148"/>
      <c r="D76" s="55"/>
      <c r="E76" s="55"/>
      <c r="F76" s="52"/>
      <c r="G76" s="52"/>
      <c r="H76" s="52"/>
      <c r="I76" s="52"/>
      <c r="J76" s="52"/>
      <c r="K76" s="52"/>
      <c r="L76" s="55"/>
      <c r="M76" s="55"/>
      <c r="N76" s="55"/>
    </row>
    <row r="77" spans="1:14" s="54" customFormat="1" x14ac:dyDescent="0.2">
      <c r="A77" s="148"/>
      <c r="D77" s="55"/>
      <c r="E77" s="55"/>
      <c r="F77" s="52"/>
      <c r="G77" s="52"/>
      <c r="H77" s="52"/>
      <c r="I77" s="52"/>
      <c r="J77" s="52"/>
      <c r="K77" s="52"/>
      <c r="L77" s="55"/>
      <c r="M77" s="55"/>
      <c r="N77" s="55"/>
    </row>
    <row r="78" spans="1:14" s="54" customFormat="1" x14ac:dyDescent="0.2">
      <c r="A78" s="148"/>
      <c r="D78" s="55"/>
      <c r="E78" s="55"/>
      <c r="F78" s="52"/>
      <c r="G78" s="52"/>
      <c r="H78" s="52"/>
      <c r="I78" s="52"/>
      <c r="J78" s="52"/>
      <c r="K78" s="52"/>
      <c r="L78" s="55"/>
      <c r="M78" s="55"/>
      <c r="N78" s="55"/>
    </row>
    <row r="79" spans="1:14" s="54" customFormat="1" x14ac:dyDescent="0.2">
      <c r="A79" s="148"/>
      <c r="D79" s="55"/>
      <c r="E79" s="55"/>
      <c r="F79" s="52"/>
      <c r="G79" s="52"/>
      <c r="H79" s="52"/>
      <c r="I79" s="52"/>
      <c r="J79" s="52"/>
      <c r="K79" s="52"/>
      <c r="L79" s="55"/>
      <c r="M79" s="55"/>
      <c r="N79" s="55"/>
    </row>
    <row r="80" spans="1:14" s="54" customFormat="1" x14ac:dyDescent="0.2">
      <c r="A80" s="148"/>
      <c r="D80" s="55"/>
      <c r="E80" s="55"/>
      <c r="F80" s="52"/>
      <c r="G80" s="52"/>
      <c r="H80" s="52"/>
      <c r="I80" s="52"/>
      <c r="J80" s="52"/>
      <c r="K80" s="52"/>
      <c r="L80" s="55"/>
      <c r="M80" s="55"/>
      <c r="N80" s="55"/>
    </row>
    <row r="81" spans="1:14" s="54" customFormat="1" x14ac:dyDescent="0.2">
      <c r="A81" s="148"/>
      <c r="D81" s="55"/>
      <c r="E81" s="55"/>
      <c r="F81" s="52"/>
      <c r="G81" s="52"/>
      <c r="H81" s="52"/>
      <c r="I81" s="52"/>
      <c r="J81" s="52"/>
      <c r="K81" s="52"/>
      <c r="L81" s="55"/>
      <c r="M81" s="55"/>
      <c r="N81" s="55"/>
    </row>
    <row r="82" spans="1:14" s="54" customFormat="1" x14ac:dyDescent="0.2">
      <c r="A82" s="148"/>
      <c r="D82" s="55"/>
      <c r="E82" s="55"/>
      <c r="F82" s="52"/>
      <c r="G82" s="52"/>
      <c r="H82" s="52"/>
      <c r="I82" s="52"/>
      <c r="J82" s="52"/>
      <c r="K82" s="52"/>
      <c r="L82" s="55"/>
      <c r="M82" s="55"/>
      <c r="N82" s="55"/>
    </row>
    <row r="83" spans="1:14" s="54" customFormat="1" x14ac:dyDescent="0.2">
      <c r="A83" s="148"/>
      <c r="D83" s="55"/>
      <c r="E83" s="55"/>
      <c r="F83" s="52"/>
      <c r="G83" s="52"/>
      <c r="H83" s="52"/>
      <c r="I83" s="52"/>
      <c r="J83" s="52"/>
      <c r="K83" s="52"/>
      <c r="L83" s="55"/>
      <c r="M83" s="55"/>
      <c r="N83" s="55"/>
    </row>
    <row r="84" spans="1:14" s="54" customFormat="1" x14ac:dyDescent="0.2">
      <c r="A84" s="148"/>
      <c r="D84" s="55"/>
      <c r="E84" s="55"/>
      <c r="F84" s="52"/>
      <c r="G84" s="52"/>
      <c r="H84" s="52"/>
      <c r="I84" s="52"/>
      <c r="J84" s="52"/>
      <c r="K84" s="52"/>
      <c r="L84" s="55"/>
      <c r="M84" s="55"/>
      <c r="N84" s="55"/>
    </row>
    <row r="85" spans="1:14" s="54" customFormat="1" x14ac:dyDescent="0.2">
      <c r="A85" s="148"/>
      <c r="D85" s="55"/>
      <c r="E85" s="55"/>
      <c r="F85" s="52"/>
      <c r="G85" s="52"/>
      <c r="H85" s="52"/>
      <c r="I85" s="52"/>
      <c r="J85" s="52"/>
      <c r="K85" s="52"/>
      <c r="L85" s="55"/>
      <c r="M85" s="55"/>
      <c r="N85" s="55"/>
    </row>
    <row r="86" spans="1:14" s="54" customFormat="1" x14ac:dyDescent="0.2">
      <c r="A86" s="148"/>
      <c r="D86" s="55"/>
      <c r="E86" s="55"/>
      <c r="F86" s="52"/>
      <c r="G86" s="52"/>
      <c r="H86" s="52"/>
      <c r="I86" s="52"/>
      <c r="J86" s="52"/>
      <c r="K86" s="52"/>
      <c r="L86" s="55"/>
      <c r="M86" s="55"/>
      <c r="N86" s="55"/>
    </row>
    <row r="87" spans="1:14" s="54" customFormat="1" x14ac:dyDescent="0.2">
      <c r="A87" s="148"/>
      <c r="D87" s="55"/>
      <c r="E87" s="55"/>
      <c r="F87" s="52"/>
      <c r="G87" s="52"/>
      <c r="H87" s="52"/>
      <c r="I87" s="52"/>
      <c r="J87" s="52"/>
      <c r="K87" s="52"/>
      <c r="L87" s="55"/>
      <c r="M87" s="55"/>
      <c r="N87" s="55"/>
    </row>
    <row r="88" spans="1:14" s="54" customFormat="1" x14ac:dyDescent="0.2">
      <c r="A88" s="148"/>
      <c r="D88" s="55"/>
      <c r="E88" s="55"/>
      <c r="F88" s="52"/>
      <c r="G88" s="52"/>
      <c r="H88" s="52"/>
      <c r="I88" s="52"/>
      <c r="J88" s="52"/>
      <c r="K88" s="52"/>
      <c r="L88" s="55"/>
      <c r="M88" s="55"/>
      <c r="N88" s="55"/>
    </row>
    <row r="89" spans="1:14" s="54" customFormat="1" x14ac:dyDescent="0.2">
      <c r="A89" s="148"/>
      <c r="D89" s="55"/>
      <c r="E89" s="55"/>
      <c r="F89" s="52"/>
      <c r="G89" s="52"/>
      <c r="H89" s="52"/>
      <c r="I89" s="52"/>
      <c r="J89" s="52"/>
      <c r="K89" s="52"/>
      <c r="L89" s="55"/>
      <c r="M89" s="55"/>
      <c r="N89" s="55"/>
    </row>
    <row r="90" spans="1:14" s="54" customFormat="1" x14ac:dyDescent="0.2">
      <c r="A90" s="148"/>
      <c r="D90" s="55"/>
      <c r="E90" s="55"/>
      <c r="F90" s="52"/>
      <c r="G90" s="52"/>
      <c r="H90" s="52"/>
      <c r="I90" s="52"/>
      <c r="J90" s="52"/>
      <c r="K90" s="52"/>
      <c r="L90" s="55"/>
      <c r="M90" s="55"/>
      <c r="N90" s="55"/>
    </row>
    <row r="91" spans="1:14" s="54" customFormat="1" x14ac:dyDescent="0.2">
      <c r="A91" s="148"/>
      <c r="D91" s="55"/>
      <c r="E91" s="55"/>
      <c r="F91" s="52"/>
      <c r="G91" s="52"/>
      <c r="H91" s="52"/>
      <c r="I91" s="52"/>
      <c r="J91" s="52"/>
      <c r="K91" s="52"/>
      <c r="L91" s="55"/>
      <c r="M91" s="55"/>
      <c r="N91" s="55"/>
    </row>
    <row r="92" spans="1:14" s="54" customFormat="1" x14ac:dyDescent="0.2">
      <c r="A92" s="148"/>
      <c r="D92" s="55"/>
      <c r="E92" s="55"/>
      <c r="F92" s="52"/>
      <c r="G92" s="52"/>
      <c r="H92" s="52"/>
      <c r="I92" s="52"/>
      <c r="J92" s="52"/>
      <c r="K92" s="52"/>
      <c r="L92" s="55"/>
      <c r="M92" s="55"/>
      <c r="N92" s="55"/>
    </row>
    <row r="93" spans="1:14" s="54" customFormat="1" x14ac:dyDescent="0.2">
      <c r="A93" s="148"/>
      <c r="D93" s="55"/>
      <c r="E93" s="55"/>
      <c r="F93" s="52"/>
      <c r="G93" s="52"/>
      <c r="H93" s="52"/>
      <c r="I93" s="52"/>
      <c r="J93" s="52"/>
      <c r="K93" s="52"/>
      <c r="L93" s="55"/>
      <c r="M93" s="55"/>
      <c r="N93" s="55"/>
    </row>
    <row r="94" spans="1:14" s="54" customFormat="1" x14ac:dyDescent="0.2">
      <c r="A94" s="148"/>
      <c r="D94" s="55"/>
      <c r="E94" s="55"/>
      <c r="F94" s="52"/>
      <c r="G94" s="52"/>
      <c r="H94" s="52"/>
      <c r="I94" s="52"/>
      <c r="J94" s="52"/>
      <c r="K94" s="52"/>
      <c r="L94" s="55"/>
      <c r="M94" s="55"/>
      <c r="N94" s="55"/>
    </row>
    <row r="95" spans="1:14" s="54" customFormat="1" x14ac:dyDescent="0.2">
      <c r="A95" s="148"/>
      <c r="D95" s="55"/>
      <c r="E95" s="55"/>
      <c r="F95" s="52"/>
      <c r="G95" s="52"/>
      <c r="H95" s="52"/>
      <c r="I95" s="52"/>
      <c r="J95" s="52"/>
      <c r="K95" s="52"/>
      <c r="L95" s="55"/>
      <c r="M95" s="55"/>
      <c r="N95" s="55"/>
    </row>
    <row r="96" spans="1:14" s="54" customFormat="1" x14ac:dyDescent="0.2">
      <c r="A96" s="148"/>
      <c r="D96" s="55"/>
      <c r="E96" s="55"/>
      <c r="F96" s="52"/>
      <c r="G96" s="52"/>
      <c r="H96" s="52"/>
      <c r="I96" s="52"/>
      <c r="J96" s="52"/>
      <c r="K96" s="52"/>
      <c r="L96" s="55"/>
      <c r="M96" s="55"/>
      <c r="N96" s="55"/>
    </row>
    <row r="97" spans="1:14" s="54" customFormat="1" x14ac:dyDescent="0.2">
      <c r="A97" s="148"/>
      <c r="D97" s="55"/>
      <c r="E97" s="55"/>
      <c r="F97" s="52"/>
      <c r="G97" s="52"/>
      <c r="H97" s="52"/>
      <c r="I97" s="52"/>
      <c r="J97" s="52"/>
      <c r="K97" s="52"/>
      <c r="L97" s="55"/>
      <c r="M97" s="55"/>
      <c r="N97" s="55"/>
    </row>
  </sheetData>
  <sheetProtection algorithmName="SHA-512" hashValue="E0DxmsbfcxwFXcsBWscqbzZHoYGNR8jy8z1xYcYPylex4Ah6TApBt4n7f0GE6DopKcsJAKyMyIlkBwOnS1hy5A==" saltValue="ro+fV2W6vsHJUZk7d+8wcw==" spinCount="100000" sheet="1" objects="1" scenarios="1" selectLockedCells="1"/>
  <dataConsolidate/>
  <mergeCells count="68">
    <mergeCell ref="A38:A39"/>
    <mergeCell ref="A40:A42"/>
    <mergeCell ref="A31:A32"/>
    <mergeCell ref="A33:A35"/>
    <mergeCell ref="K31:K32"/>
    <mergeCell ref="K33:K35"/>
    <mergeCell ref="A36:A37"/>
    <mergeCell ref="B31:B32"/>
    <mergeCell ref="K36:K37"/>
    <mergeCell ref="K38:K39"/>
    <mergeCell ref="K40:K42"/>
    <mergeCell ref="K29:K30"/>
    <mergeCell ref="R25:R26"/>
    <mergeCell ref="L25:L26"/>
    <mergeCell ref="P25:P26"/>
    <mergeCell ref="Q25:Q26"/>
    <mergeCell ref="M25:M26"/>
    <mergeCell ref="N25:N26"/>
    <mergeCell ref="O25:O26"/>
    <mergeCell ref="K27:K28"/>
    <mergeCell ref="F25:H25"/>
    <mergeCell ref="B27:B28"/>
    <mergeCell ref="A27:A28"/>
    <mergeCell ref="A29:A30"/>
    <mergeCell ref="A26:E26"/>
    <mergeCell ref="F26:G26"/>
    <mergeCell ref="H26:I26"/>
    <mergeCell ref="B29:B30"/>
    <mergeCell ref="A16:C16"/>
    <mergeCell ref="D16:E16"/>
    <mergeCell ref="K16:M16"/>
    <mergeCell ref="A17:C17"/>
    <mergeCell ref="D17:E17"/>
    <mergeCell ref="K17:M17"/>
    <mergeCell ref="D22:E23"/>
    <mergeCell ref="N23:R24"/>
    <mergeCell ref="D15:E15"/>
    <mergeCell ref="K15:M15"/>
    <mergeCell ref="K13:M13"/>
    <mergeCell ref="F14:G14"/>
    <mergeCell ref="H14:I14"/>
    <mergeCell ref="D18:E18"/>
    <mergeCell ref="D19:E20"/>
    <mergeCell ref="K19:N19"/>
    <mergeCell ref="D21:G21"/>
    <mergeCell ref="K21:N21"/>
    <mergeCell ref="H8:I8"/>
    <mergeCell ref="L8:O8"/>
    <mergeCell ref="B11:E11"/>
    <mergeCell ref="L11:O11"/>
    <mergeCell ref="F13:I13"/>
    <mergeCell ref="A13:C13"/>
    <mergeCell ref="D45:E45"/>
    <mergeCell ref="A4:E4"/>
    <mergeCell ref="H4:I4"/>
    <mergeCell ref="K4:N4"/>
    <mergeCell ref="Q4:R4"/>
    <mergeCell ref="B6:E6"/>
    <mergeCell ref="L6:O6"/>
    <mergeCell ref="B7:E7"/>
    <mergeCell ref="L7:O7"/>
    <mergeCell ref="B8:E8"/>
    <mergeCell ref="Q8:R8"/>
    <mergeCell ref="B9:E9"/>
    <mergeCell ref="L9:O9"/>
    <mergeCell ref="B10:E10"/>
    <mergeCell ref="L10:O10"/>
    <mergeCell ref="A15:C15"/>
  </mergeCells>
  <conditionalFormatting sqref="O22">
    <cfRule type="containsText" dxfId="4" priority="5" stopIfTrue="1" operator="containsText" text="erreur">
      <formula>NOT(ISERROR(SEARCH("erreur",O22)))</formula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P44">
    <cfRule type="containsText" dxfId="3" priority="4" stopIfTrue="1" operator="containsText" text="&quot;erreur&quot;">
      <formula>NOT(ISERROR(SEARCH("""erreur""",P44)))</formula>
    </cfRule>
  </conditionalFormatting>
  <conditionalFormatting sqref="N27:N42">
    <cfRule type="containsText" dxfId="2" priority="2" stopIfTrue="1" operator="containsText" text="error">
      <formula>NOT(ISERROR(SEARCH("error",N27)))</formula>
    </cfRule>
    <cfRule type="containsText" dxfId="1" priority="3" stopIfTrue="1" operator="containsText" text="erreur">
      <formula>NOT(ISERROR(SEARCH("erreur",N27)))</formula>
    </cfRule>
  </conditionalFormatting>
  <conditionalFormatting sqref="N27:N42">
    <cfRule type="containsText" dxfId="0" priority="1" stopIfTrue="1" operator="containsText" text="erreur">
      <formula>NOT(ISERROR(SEARCH("erreur",N27)))</formula>
    </cfRule>
  </conditionalFormatting>
  <dataValidations xWindow="226" yWindow="683" count="15">
    <dataValidation type="list" allowBlank="1" showInputMessage="1" sqref="O19">
      <formula1>"0, 10, 15, 20, 50, 100, 125, 128, 200, 250, 256"</formula1>
    </dataValidation>
    <dataValidation type="list" allowBlank="1" showDropDown="1" showInputMessage="1" showErrorMessage="1" prompt="2; 4; 5; 8; 10; 12; 15; 16; 20; 24" sqref="C28:C30">
      <formula1>"0, 2, 4, 5, 8, 10, 12, 15, 16, 20, 24"</formula1>
    </dataValidation>
    <dataValidation type="list" allowBlank="1" showDropDown="1" showInputMessage="1" showErrorMessage="1" prompt="4; 5; 8; 10; 12; 15; 16; 20; 24" sqref="C31:C32">
      <formula1>"0, 4, 5, 8, 10, 12, 15, 16, 20, 24"</formula1>
    </dataValidation>
    <dataValidation type="list" allowBlank="1" showDropDown="1" showInputMessage="1" showErrorMessage="1" prompt="4" sqref="C33">
      <formula1>"0, 4, 8"</formula1>
    </dataValidation>
    <dataValidation type="list" allowBlank="1" showDropDown="1" showInputMessage="1" showErrorMessage="1" prompt="8" sqref="C34">
      <formula1>"0, 8,"</formula1>
    </dataValidation>
    <dataValidation type="list" allowBlank="1" showDropDown="1" showInputMessage="1" showErrorMessage="1" prompt="33" sqref="C35">
      <formula1>"0, 33"</formula1>
    </dataValidation>
    <dataValidation type="list" allowBlank="1" showDropDown="1" showInputMessage="1" showErrorMessage="1" prompt="8" sqref="C36">
      <formula1>"0, 8"</formula1>
    </dataValidation>
    <dataValidation type="list" allowBlank="1" showDropDown="1" showInputMessage="1" showErrorMessage="1" prompt="4" sqref="C38">
      <formula1>"0, 4"</formula1>
    </dataValidation>
    <dataValidation type="list" allowBlank="1" showDropDown="1" showInputMessage="1" showErrorMessage="1" prompt="10" sqref="C39">
      <formula1>"0, 10"</formula1>
    </dataValidation>
    <dataValidation type="whole" allowBlank="1" showInputMessage="1" showErrorMessage="1" prompt="1" sqref="C40">
      <formula1>0</formula1>
      <formula2>3</formula2>
    </dataValidation>
    <dataValidation type="list" allowBlank="1" showDropDown="1" showInputMessage="1" showErrorMessage="1" prompt="2" sqref="C41">
      <formula1>"0, 2"</formula1>
    </dataValidation>
    <dataValidation type="list" allowBlank="1" showDropDown="1" showInputMessage="1" showErrorMessage="1" prompt="100" sqref="C43">
      <formula1>"0, 100"</formula1>
    </dataValidation>
    <dataValidation type="whole" allowBlank="1" showDropDown="1" showInputMessage="1" showErrorMessage="1" prompt="1" sqref="C42">
      <formula1>0</formula1>
      <formula2>5</formula2>
    </dataValidation>
    <dataValidation type="whole" allowBlank="1" showInputMessage="1" showErrorMessage="1" prompt="1; 2" sqref="C37">
      <formula1>0</formula1>
      <formula2>2</formula2>
    </dataValidation>
    <dataValidation type="list" allowBlank="1" showDropDown="1" showInputMessage="1" showErrorMessage="1" prompt="2; 3; 4; 5; 6; 7; 8; 9; 10; 11; 12; 13; 14; 15; 16; 17;18; 19; 20; 21; 22; 23; 24" sqref="C27">
      <formula1>"0, 2, 3, 4, 5, 6, 7, 8, 9, 10, 11 12, 13, 14, 15, 16, 17, 18, 19, 20, 21, 22, 23, 24"</formula1>
    </dataValidation>
  </dataValidation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ignoredErrors>
    <ignoredError sqref="H3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9"/>
  <sheetViews>
    <sheetView showGridLines="0" workbookViewId="0">
      <selection activeCell="A17" sqref="A17:D17"/>
    </sheetView>
  </sheetViews>
  <sheetFormatPr baseColWidth="10" defaultColWidth="9.140625" defaultRowHeight="12.75" x14ac:dyDescent="0.2"/>
  <cols>
    <col min="1" max="1" width="15.7109375" customWidth="1"/>
    <col min="2" max="9" width="10.7109375" customWidth="1"/>
  </cols>
  <sheetData>
    <row r="4" spans="1:5" ht="23.25" x14ac:dyDescent="0.35">
      <c r="A4" s="4" t="s">
        <v>36</v>
      </c>
    </row>
    <row r="6" spans="1:5" ht="16.5" thickBot="1" x14ac:dyDescent="0.3">
      <c r="A6" s="235" t="s">
        <v>22</v>
      </c>
      <c r="B6" s="235"/>
      <c r="C6" s="235"/>
      <c r="D6" s="235"/>
      <c r="E6" s="13"/>
    </row>
    <row r="7" spans="1:5" ht="13.5" thickTop="1" x14ac:dyDescent="0.2">
      <c r="B7" s="1"/>
      <c r="C7" s="2"/>
      <c r="D7" s="2"/>
    </row>
    <row r="8" spans="1:5" x14ac:dyDescent="0.2">
      <c r="A8" s="3" t="s">
        <v>12</v>
      </c>
      <c r="B8" s="231" t="str">
        <f>IF(INFORMATION!C17&gt;0,INFORMATION!C17," ")</f>
        <v xml:space="preserve"> </v>
      </c>
      <c r="C8" s="231"/>
      <c r="D8" s="231"/>
    </row>
    <row r="9" spans="1:5" x14ac:dyDescent="0.2">
      <c r="A9" s="3" t="s">
        <v>13</v>
      </c>
      <c r="B9" s="231" t="str">
        <f>IF(INFORMATION!C18&gt;0,INFORMATION!C18," ")</f>
        <v xml:space="preserve"> </v>
      </c>
      <c r="C9" s="231"/>
      <c r="D9" s="231"/>
    </row>
    <row r="10" spans="1:5" x14ac:dyDescent="0.2">
      <c r="A10" s="3" t="s">
        <v>68</v>
      </c>
      <c r="B10" s="231" t="str">
        <f>IF(INFORMATION!C19&gt;0,INFORMATION!C19," ")</f>
        <v xml:space="preserve"> </v>
      </c>
      <c r="C10" s="231"/>
      <c r="D10" s="231"/>
    </row>
    <row r="11" spans="1:5" x14ac:dyDescent="0.2">
      <c r="A11" s="3" t="s">
        <v>14</v>
      </c>
      <c r="B11" s="231" t="str">
        <f>IF(INFORMATION!C20&gt;0,INFORMATION!C20," ")</f>
        <v xml:space="preserve"> </v>
      </c>
      <c r="C11" s="231"/>
      <c r="D11" s="231"/>
    </row>
    <row r="12" spans="1:5" x14ac:dyDescent="0.2">
      <c r="A12" s="3" t="s">
        <v>69</v>
      </c>
      <c r="B12" s="231" t="str">
        <f>IF(INFORMATION!C21&gt;0,INFORMATION!C21," ")</f>
        <v xml:space="preserve"> </v>
      </c>
      <c r="C12" s="231"/>
      <c r="D12" s="231"/>
    </row>
    <row r="13" spans="1:5" x14ac:dyDescent="0.2">
      <c r="A13" s="3" t="s">
        <v>70</v>
      </c>
      <c r="B13" s="231" t="str">
        <f>IF(INFORMATION!C22&gt;0,INFORMATION!C22," ")</f>
        <v xml:space="preserve"> </v>
      </c>
      <c r="C13" s="231"/>
      <c r="D13" s="231"/>
    </row>
    <row r="14" spans="1:5" x14ac:dyDescent="0.2">
      <c r="A14" s="3"/>
      <c r="B14" s="231"/>
      <c r="C14" s="231"/>
      <c r="D14" s="231"/>
    </row>
    <row r="15" spans="1:5" ht="16.5" thickBot="1" x14ac:dyDescent="0.3">
      <c r="A15" s="230" t="s">
        <v>95</v>
      </c>
      <c r="B15" s="230"/>
      <c r="C15" s="230"/>
      <c r="D15" s="230"/>
      <c r="E15" s="178"/>
    </row>
    <row r="16" spans="1:5" ht="13.5" thickTop="1" x14ac:dyDescent="0.2">
      <c r="A16" s="3"/>
      <c r="B16" s="177"/>
      <c r="C16" s="177"/>
      <c r="D16" s="177"/>
    </row>
    <row r="17" spans="1:11" x14ac:dyDescent="0.2">
      <c r="A17" s="233"/>
      <c r="B17" s="233"/>
      <c r="C17" s="233"/>
      <c r="D17" s="233"/>
    </row>
    <row r="18" spans="1:11" x14ac:dyDescent="0.2">
      <c r="A18" s="234"/>
      <c r="B18" s="234"/>
      <c r="C18" s="234"/>
      <c r="D18" s="234"/>
      <c r="E18" s="179"/>
      <c r="F18" s="179"/>
    </row>
    <row r="19" spans="1:11" x14ac:dyDescent="0.2">
      <c r="A19" s="234"/>
      <c r="B19" s="234"/>
      <c r="C19" s="234"/>
      <c r="D19" s="234"/>
    </row>
    <row r="21" spans="1:11" ht="16.5" thickBot="1" x14ac:dyDescent="0.3">
      <c r="A21" s="232" t="s">
        <v>25</v>
      </c>
      <c r="B21" s="232"/>
      <c r="C21" s="232"/>
      <c r="D21" s="232"/>
      <c r="E21" s="232"/>
      <c r="F21" s="232"/>
      <c r="G21" s="232"/>
      <c r="H21" s="14"/>
      <c r="I21" s="38"/>
    </row>
    <row r="22" spans="1:11" ht="12.75" customHeight="1" thickTop="1" x14ac:dyDescent="0.2">
      <c r="A22" s="3"/>
      <c r="B22" s="10"/>
      <c r="C22" s="11"/>
    </row>
    <row r="23" spans="1:11" x14ac:dyDescent="0.2">
      <c r="A23" s="19" t="s">
        <v>35</v>
      </c>
      <c r="B23" s="15" t="s">
        <v>26</v>
      </c>
      <c r="C23" s="15" t="s">
        <v>27</v>
      </c>
      <c r="D23" s="15" t="s">
        <v>28</v>
      </c>
      <c r="E23" s="15" t="s">
        <v>29</v>
      </c>
      <c r="F23" s="15" t="s">
        <v>30</v>
      </c>
      <c r="G23" s="18" t="s">
        <v>31</v>
      </c>
      <c r="H23" s="2">
        <v>3</v>
      </c>
      <c r="I23" s="7">
        <v>4</v>
      </c>
      <c r="J23" s="2">
        <v>6</v>
      </c>
    </row>
    <row r="24" spans="1:11" x14ac:dyDescent="0.2">
      <c r="A24" s="19" t="s">
        <v>32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51">
        <v>0</v>
      </c>
      <c r="H24" s="176">
        <v>0</v>
      </c>
      <c r="I24" s="151">
        <v>0</v>
      </c>
      <c r="J24" s="176">
        <v>0</v>
      </c>
    </row>
    <row r="25" spans="1:11" x14ac:dyDescent="0.2">
      <c r="A25" s="20" t="s">
        <v>34</v>
      </c>
      <c r="B25" s="12">
        <f>B24*0.039</f>
        <v>0</v>
      </c>
      <c r="C25" s="12">
        <f>C24*0.087</f>
        <v>0</v>
      </c>
      <c r="D25" s="12">
        <f>D24*0.154</f>
        <v>0</v>
      </c>
      <c r="E25" s="12">
        <f>E24*0.241</f>
        <v>0</v>
      </c>
      <c r="F25" s="12">
        <f>F24*0.347</f>
        <v>0</v>
      </c>
      <c r="G25" s="24">
        <f>G24*0.617</f>
        <v>0</v>
      </c>
      <c r="H25" s="12">
        <f>H24*1.39</f>
        <v>0</v>
      </c>
      <c r="I25" s="12">
        <f>I24*2.47</f>
        <v>0</v>
      </c>
      <c r="J25" s="12">
        <f>J24*5.56</f>
        <v>0</v>
      </c>
    </row>
    <row r="26" spans="1:11" x14ac:dyDescent="0.2">
      <c r="A26" s="23"/>
      <c r="B26" s="12"/>
      <c r="C26" s="12"/>
      <c r="D26" s="12"/>
      <c r="E26" s="12"/>
      <c r="F26" s="12"/>
      <c r="G26" s="24"/>
    </row>
    <row r="27" spans="1:11" x14ac:dyDescent="0.2">
      <c r="A27" s="23"/>
      <c r="B27" s="16"/>
      <c r="C27" s="16"/>
      <c r="D27" s="16"/>
      <c r="E27" s="237" t="s">
        <v>33</v>
      </c>
      <c r="F27" s="237"/>
      <c r="G27" s="27">
        <f>SUM(B25:H25)</f>
        <v>0</v>
      </c>
      <c r="H27" s="26" t="s">
        <v>15</v>
      </c>
    </row>
    <row r="28" spans="1:11" x14ac:dyDescent="0.2">
      <c r="A28" s="23"/>
      <c r="B28" s="16"/>
      <c r="C28" s="16"/>
      <c r="D28" s="16"/>
      <c r="E28" s="39"/>
      <c r="F28" s="39"/>
      <c r="G28" s="27"/>
      <c r="H28" s="26"/>
    </row>
    <row r="29" spans="1:11" x14ac:dyDescent="0.2">
      <c r="A29" s="23"/>
      <c r="B29" s="16"/>
      <c r="C29" s="16"/>
      <c r="D29" s="16"/>
      <c r="E29" s="39"/>
      <c r="F29" s="39" t="s">
        <v>55</v>
      </c>
      <c r="G29" s="173">
        <v>1.1000000000000001</v>
      </c>
      <c r="H29" s="26"/>
    </row>
    <row r="30" spans="1:11" x14ac:dyDescent="0.2">
      <c r="A30" s="23"/>
      <c r="B30" s="16"/>
      <c r="C30" s="16"/>
      <c r="D30" s="40"/>
      <c r="E30" s="40"/>
      <c r="F30" s="40"/>
      <c r="G30" s="44"/>
      <c r="H30" s="31"/>
      <c r="I30" s="31"/>
      <c r="J30" s="6"/>
    </row>
    <row r="31" spans="1:11" ht="12.75" customHeight="1" x14ac:dyDescent="0.2">
      <c r="A31" s="23"/>
      <c r="B31" s="16"/>
      <c r="C31" s="16"/>
      <c r="D31" s="238" t="s">
        <v>94</v>
      </c>
      <c r="E31" s="238"/>
      <c r="F31" s="238"/>
      <c r="G31" s="175">
        <f>G27*G29</f>
        <v>0</v>
      </c>
      <c r="H31" s="25" t="s">
        <v>15</v>
      </c>
      <c r="I31" s="17"/>
      <c r="K31" s="17"/>
    </row>
    <row r="32" spans="1:11" ht="12.75" customHeight="1" x14ac:dyDescent="0.2">
      <c r="I32" s="17"/>
      <c r="K32" s="17"/>
    </row>
    <row r="33" spans="1:11" ht="16.5" customHeight="1" thickBot="1" x14ac:dyDescent="0.3">
      <c r="A33" s="235" t="s">
        <v>0</v>
      </c>
      <c r="B33" s="235"/>
      <c r="C33" s="235"/>
      <c r="D33" s="235"/>
      <c r="E33" s="236" t="s">
        <v>60</v>
      </c>
      <c r="F33" s="236"/>
      <c r="I33" s="17"/>
      <c r="J33" s="17"/>
      <c r="K33" s="17"/>
    </row>
    <row r="34" spans="1:11" ht="13.5" customHeight="1" thickTop="1" x14ac:dyDescent="0.25">
      <c r="A34" s="8"/>
      <c r="B34" s="8"/>
      <c r="C34" s="8"/>
      <c r="D34" s="8"/>
      <c r="E34" s="5"/>
      <c r="F34" s="5"/>
      <c r="I34" s="17"/>
      <c r="J34" s="17"/>
      <c r="K34" s="17"/>
    </row>
    <row r="35" spans="1:11" ht="12.6" customHeight="1" x14ac:dyDescent="0.2">
      <c r="A35" s="21" t="s">
        <v>48</v>
      </c>
      <c r="B35" s="30" t="s">
        <v>66</v>
      </c>
      <c r="C35" s="30" t="s">
        <v>49</v>
      </c>
      <c r="D35" s="174">
        <v>0</v>
      </c>
      <c r="E35" s="42">
        <f>G31*D35/1000</f>
        <v>0</v>
      </c>
      <c r="F35" s="33" t="s">
        <v>15</v>
      </c>
      <c r="I35" s="17"/>
      <c r="J35" s="17"/>
      <c r="K35" s="17"/>
    </row>
    <row r="36" spans="1:11" ht="15" customHeight="1" x14ac:dyDescent="0.2">
      <c r="A36" s="188" t="s">
        <v>102</v>
      </c>
      <c r="B36" s="34" t="s">
        <v>66</v>
      </c>
      <c r="C36" s="34" t="s">
        <v>49</v>
      </c>
      <c r="D36" s="156">
        <v>0</v>
      </c>
      <c r="E36" s="43">
        <f>G31*D36/1000</f>
        <v>0</v>
      </c>
      <c r="F36" s="9" t="s">
        <v>15</v>
      </c>
      <c r="G36" s="29"/>
      <c r="H36" s="7"/>
      <c r="I36" s="17"/>
      <c r="J36" s="17"/>
      <c r="K36" s="17"/>
    </row>
    <row r="37" spans="1:11" x14ac:dyDescent="0.2">
      <c r="A37" s="36" t="s">
        <v>50</v>
      </c>
      <c r="B37" s="35" t="s">
        <v>66</v>
      </c>
      <c r="C37" s="28" t="s">
        <v>54</v>
      </c>
      <c r="D37" s="174">
        <v>0</v>
      </c>
      <c r="E37" s="42">
        <f>G31*4/1000</f>
        <v>0</v>
      </c>
      <c r="F37" s="7" t="s">
        <v>15</v>
      </c>
      <c r="G37" s="22"/>
      <c r="H37" s="7"/>
    </row>
    <row r="38" spans="1:11" x14ac:dyDescent="0.2">
      <c r="A38" s="37" t="s">
        <v>5</v>
      </c>
      <c r="B38" s="35" t="s">
        <v>66</v>
      </c>
      <c r="C38" s="41" t="s">
        <v>62</v>
      </c>
      <c r="D38" s="174">
        <v>0</v>
      </c>
      <c r="E38" s="42">
        <f>G31/256</f>
        <v>0</v>
      </c>
      <c r="F38" s="7" t="s">
        <v>15</v>
      </c>
      <c r="G38" s="29"/>
      <c r="H38" s="7"/>
    </row>
    <row r="39" spans="1:11" x14ac:dyDescent="0.2">
      <c r="A39" s="37" t="s">
        <v>6</v>
      </c>
      <c r="B39" s="35" t="s">
        <v>66</v>
      </c>
      <c r="C39" s="41" t="s">
        <v>63</v>
      </c>
      <c r="D39" s="174">
        <v>0</v>
      </c>
      <c r="E39" s="42">
        <f>G31/100</f>
        <v>0</v>
      </c>
      <c r="F39" s="7" t="s">
        <v>16</v>
      </c>
      <c r="G39" s="29"/>
      <c r="H39" s="7"/>
    </row>
  </sheetData>
  <sheetProtection algorithmName="SHA-512" hashValue="G8/9ML1QoGCGUFPlKW4KVUekZkbhofdyYaOGQ3QTYzu9LB76bdxnr1opeqf1J+bRFMHFgVkLdC59iJDK5RPgMA==" saltValue="xJCZBkJnxRumjH0Z4EaTiw==" spinCount="100000" sheet="1" objects="1" scenarios="1" selectLockedCells="1"/>
  <mergeCells count="17">
    <mergeCell ref="A33:D33"/>
    <mergeCell ref="E33:F33"/>
    <mergeCell ref="E27:F27"/>
    <mergeCell ref="D31:F31"/>
    <mergeCell ref="A6:D6"/>
    <mergeCell ref="B8:D8"/>
    <mergeCell ref="B9:D9"/>
    <mergeCell ref="B10:D10"/>
    <mergeCell ref="B11:D11"/>
    <mergeCell ref="A15:D15"/>
    <mergeCell ref="B12:D12"/>
    <mergeCell ref="B13:D13"/>
    <mergeCell ref="B14:D14"/>
    <mergeCell ref="A21:G21"/>
    <mergeCell ref="A17:D17"/>
    <mergeCell ref="A18:D18"/>
    <mergeCell ref="A19:D19"/>
  </mergeCell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ignoredErrors>
    <ignoredError sqref="D23:G23 C3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tabSelected="1" zoomScaleNormal="100" workbookViewId="0">
      <selection activeCell="A15" sqref="A15:C15"/>
    </sheetView>
  </sheetViews>
  <sheetFormatPr baseColWidth="10" defaultColWidth="11.42578125" defaultRowHeight="12.75" x14ac:dyDescent="0.2"/>
  <cols>
    <col min="1" max="1" width="16.28515625" style="52" customWidth="1"/>
    <col min="2" max="2" width="9.140625" style="54" bestFit="1" customWidth="1"/>
    <col min="3" max="3" width="6" style="54" customWidth="1"/>
    <col min="4" max="4" width="9.140625" style="187" bestFit="1" customWidth="1"/>
    <col min="5" max="5" width="12.140625" style="187" bestFit="1" customWidth="1"/>
    <col min="6" max="6" width="11.7109375" style="52" customWidth="1"/>
    <col min="7" max="7" width="5.28515625" style="52" customWidth="1"/>
    <col min="8" max="8" width="11.7109375" style="52" customWidth="1"/>
    <col min="9" max="9" width="5.28515625" style="52" customWidth="1"/>
    <col min="10" max="10" width="3.140625" style="52" customWidth="1"/>
    <col min="11" max="11" width="16.28515625" style="52" customWidth="1"/>
    <col min="12" max="13" width="10.28515625" style="187" customWidth="1"/>
    <col min="14" max="14" width="11.7109375" style="187" customWidth="1"/>
    <col min="15" max="18" width="10.28515625" style="52" customWidth="1"/>
    <col min="19" max="16384" width="11.42578125" style="52"/>
  </cols>
  <sheetData>
    <row r="1" spans="1:18" ht="12.75" customHeight="1" x14ac:dyDescent="0.2">
      <c r="B1" s="52"/>
      <c r="C1" s="52"/>
      <c r="D1" s="52"/>
      <c r="E1" s="52"/>
      <c r="L1" s="52"/>
      <c r="M1" s="52"/>
      <c r="N1" s="52"/>
    </row>
    <row r="2" spans="1:18" ht="23.25" x14ac:dyDescent="0.35">
      <c r="A2" s="53" t="s">
        <v>47</v>
      </c>
      <c r="K2" s="53" t="s">
        <v>47</v>
      </c>
      <c r="L2" s="54"/>
      <c r="M2" s="54"/>
    </row>
    <row r="3" spans="1:18" x14ac:dyDescent="0.2">
      <c r="L3" s="54"/>
      <c r="M3" s="54"/>
    </row>
    <row r="4" spans="1:18" ht="16.5" thickBot="1" x14ac:dyDescent="0.3">
      <c r="A4" s="192" t="s">
        <v>22</v>
      </c>
      <c r="B4" s="192"/>
      <c r="C4" s="192"/>
      <c r="D4" s="192"/>
      <c r="E4" s="192"/>
      <c r="F4" s="56"/>
      <c r="H4" s="193" t="s">
        <v>53</v>
      </c>
      <c r="I4" s="193"/>
      <c r="J4" s="185"/>
      <c r="K4" s="192" t="s">
        <v>22</v>
      </c>
      <c r="L4" s="192"/>
      <c r="M4" s="192"/>
      <c r="N4" s="192"/>
      <c r="O4" s="72"/>
      <c r="Q4" s="193" t="s">
        <v>53</v>
      </c>
      <c r="R4" s="193"/>
    </row>
    <row r="5" spans="1:18" ht="12.75" customHeight="1" thickTop="1" x14ac:dyDescent="0.2">
      <c r="F5" s="46"/>
      <c r="G5" s="46"/>
      <c r="H5" s="57">
        <f>F15*F16</f>
        <v>0</v>
      </c>
      <c r="I5" s="185" t="s">
        <v>23</v>
      </c>
      <c r="J5" s="185"/>
      <c r="L5" s="54"/>
      <c r="M5" s="54"/>
      <c r="O5" s="186"/>
      <c r="P5" s="186"/>
      <c r="Q5" s="74"/>
      <c r="R5" s="186"/>
    </row>
    <row r="6" spans="1:18" ht="12.75" customHeight="1" x14ac:dyDescent="0.2">
      <c r="A6" s="58" t="s">
        <v>12</v>
      </c>
      <c r="B6" s="194" t="str">
        <f>IF(INFORMATION!C17&gt;0,INFORMATION!C17," ")</f>
        <v xml:space="preserve"> </v>
      </c>
      <c r="C6" s="194"/>
      <c r="D6" s="194"/>
      <c r="E6" s="194"/>
      <c r="H6" s="57">
        <f>H15*H16</f>
        <v>0</v>
      </c>
      <c r="I6" s="59" t="s">
        <v>24</v>
      </c>
      <c r="J6" s="59"/>
      <c r="K6" s="58" t="s">
        <v>12</v>
      </c>
      <c r="L6" s="194" t="str">
        <f t="shared" ref="L6:L11" si="0">B6</f>
        <v xml:space="preserve"> </v>
      </c>
      <c r="M6" s="194"/>
      <c r="N6" s="194"/>
      <c r="O6" s="194"/>
      <c r="P6" s="74"/>
      <c r="Q6" s="74"/>
      <c r="R6" s="75"/>
    </row>
    <row r="7" spans="1:18" ht="12.75" customHeight="1" x14ac:dyDescent="0.2">
      <c r="A7" s="58" t="s">
        <v>13</v>
      </c>
      <c r="B7" s="194" t="str">
        <f>IF(INFORMATION!C18&gt;0,INFORMATION!C18," ")</f>
        <v xml:space="preserve"> </v>
      </c>
      <c r="C7" s="194"/>
      <c r="D7" s="194"/>
      <c r="E7" s="194"/>
      <c r="H7" s="60">
        <f>IF(H6&gt;0,H6,H5*0.0929)</f>
        <v>0</v>
      </c>
      <c r="I7" s="59" t="s">
        <v>24</v>
      </c>
      <c r="J7" s="59"/>
      <c r="K7" s="58" t="s">
        <v>13</v>
      </c>
      <c r="L7" s="194" t="str">
        <f t="shared" si="0"/>
        <v xml:space="preserve"> </v>
      </c>
      <c r="M7" s="194"/>
      <c r="N7" s="194"/>
      <c r="O7" s="194"/>
      <c r="P7" s="74"/>
      <c r="Q7" s="76"/>
      <c r="R7" s="75"/>
    </row>
    <row r="8" spans="1:18" ht="12.75" customHeight="1" x14ac:dyDescent="0.2">
      <c r="A8" s="58" t="s">
        <v>68</v>
      </c>
      <c r="B8" s="194" t="str">
        <f>IF(INFORMATION!C19&gt;0,INFORMATION!C19," ")</f>
        <v xml:space="preserve"> </v>
      </c>
      <c r="C8" s="194"/>
      <c r="D8" s="194"/>
      <c r="E8" s="194"/>
      <c r="H8" s="193" t="s">
        <v>67</v>
      </c>
      <c r="I8" s="193"/>
      <c r="J8" s="185"/>
      <c r="K8" s="58" t="s">
        <v>68</v>
      </c>
      <c r="L8" s="194" t="str">
        <f t="shared" si="0"/>
        <v xml:space="preserve"> </v>
      </c>
      <c r="M8" s="194"/>
      <c r="N8" s="194"/>
      <c r="O8" s="194"/>
      <c r="P8" s="74"/>
      <c r="Q8" s="195"/>
      <c r="R8" s="195"/>
    </row>
    <row r="9" spans="1:18" ht="12.75" customHeight="1" x14ac:dyDescent="0.2">
      <c r="A9" s="58" t="s">
        <v>14</v>
      </c>
      <c r="B9" s="194" t="str">
        <f>IF(INFORMATION!C20&gt;0,INFORMATION!C20," ")</f>
        <v xml:space="preserve"> </v>
      </c>
      <c r="C9" s="194"/>
      <c r="D9" s="194"/>
      <c r="E9" s="194"/>
      <c r="H9" s="60">
        <f>F19-(F15*F16)</f>
        <v>0</v>
      </c>
      <c r="I9" s="185" t="s">
        <v>23</v>
      </c>
      <c r="J9" s="185"/>
      <c r="K9" s="58" t="s">
        <v>14</v>
      </c>
      <c r="L9" s="194" t="str">
        <f t="shared" si="0"/>
        <v xml:space="preserve"> </v>
      </c>
      <c r="M9" s="194"/>
      <c r="N9" s="194"/>
      <c r="O9" s="194"/>
      <c r="P9" s="74"/>
      <c r="Q9" s="76"/>
      <c r="R9" s="186"/>
    </row>
    <row r="10" spans="1:18" ht="12.75" customHeight="1" x14ac:dyDescent="0.2">
      <c r="A10" s="58" t="s">
        <v>69</v>
      </c>
      <c r="B10" s="194" t="str">
        <f>IF(INFORMATION!C21&gt;0,INFORMATION!C21," ")</f>
        <v xml:space="preserve"> </v>
      </c>
      <c r="C10" s="194"/>
      <c r="D10" s="194"/>
      <c r="E10" s="194"/>
      <c r="H10" s="57">
        <f>H19-(H15*H16)</f>
        <v>0</v>
      </c>
      <c r="I10" s="59" t="s">
        <v>24</v>
      </c>
      <c r="J10" s="59"/>
      <c r="K10" s="58" t="s">
        <v>69</v>
      </c>
      <c r="L10" s="194" t="str">
        <f t="shared" si="0"/>
        <v xml:space="preserve"> </v>
      </c>
      <c r="M10" s="194"/>
      <c r="N10" s="194"/>
      <c r="O10" s="194"/>
      <c r="P10" s="74"/>
      <c r="Q10" s="74"/>
      <c r="R10" s="75"/>
    </row>
    <row r="11" spans="1:18" ht="12.75" customHeight="1" x14ac:dyDescent="0.2">
      <c r="A11" s="58" t="s">
        <v>70</v>
      </c>
      <c r="B11" s="194" t="str">
        <f>IF(INFORMATION!C22&gt;0,INFORMATION!C22," ")</f>
        <v xml:space="preserve"> </v>
      </c>
      <c r="C11" s="194"/>
      <c r="D11" s="194"/>
      <c r="E11" s="194"/>
      <c r="H11" s="60">
        <f>IF(H19&gt;0,H19,H9*0.0929)</f>
        <v>0</v>
      </c>
      <c r="I11" s="59" t="s">
        <v>24</v>
      </c>
      <c r="J11" s="59"/>
      <c r="K11" s="58" t="s">
        <v>70</v>
      </c>
      <c r="L11" s="194" t="str">
        <f t="shared" si="0"/>
        <v xml:space="preserve"> </v>
      </c>
      <c r="M11" s="194"/>
      <c r="N11" s="194"/>
      <c r="O11" s="194"/>
      <c r="P11" s="74"/>
      <c r="Q11" s="76"/>
      <c r="R11" s="75"/>
    </row>
    <row r="12" spans="1:18" ht="12.75" customHeight="1" x14ac:dyDescent="0.2">
      <c r="F12" s="61"/>
      <c r="G12" s="61"/>
      <c r="L12" s="54"/>
      <c r="M12" s="54"/>
      <c r="O12" s="74"/>
      <c r="P12" s="74"/>
      <c r="Q12" s="74"/>
      <c r="R12" s="74"/>
    </row>
    <row r="13" spans="1:18" ht="16.5" thickBot="1" x14ac:dyDescent="0.3">
      <c r="A13" s="199" t="s">
        <v>93</v>
      </c>
      <c r="B13" s="199"/>
      <c r="C13" s="199"/>
      <c r="D13" s="63"/>
      <c r="E13" s="64"/>
      <c r="F13" s="198" t="s">
        <v>81</v>
      </c>
      <c r="G13" s="198"/>
      <c r="H13" s="198"/>
      <c r="I13" s="198"/>
      <c r="J13" s="64"/>
      <c r="L13" s="52"/>
      <c r="M13" s="52"/>
      <c r="N13" s="52"/>
    </row>
    <row r="14" spans="1:18" ht="12.75" customHeight="1" thickTop="1" x14ac:dyDescent="0.2">
      <c r="F14" s="203" t="s">
        <v>2</v>
      </c>
      <c r="G14" s="203"/>
      <c r="H14" s="204" t="s">
        <v>3</v>
      </c>
      <c r="I14" s="203"/>
      <c r="J14" s="65"/>
      <c r="L14" s="52"/>
      <c r="M14" s="52"/>
      <c r="N14" s="52"/>
    </row>
    <row r="15" spans="1:18" ht="12.75" customHeight="1" x14ac:dyDescent="0.2">
      <c r="A15" s="196"/>
      <c r="B15" s="197"/>
      <c r="C15" s="197"/>
      <c r="D15" s="200" t="s">
        <v>96</v>
      </c>
      <c r="E15" s="200"/>
      <c r="F15" s="184">
        <v>0</v>
      </c>
      <c r="G15" s="77"/>
      <c r="H15" s="149">
        <v>0</v>
      </c>
      <c r="I15" s="78"/>
      <c r="J15" s="79"/>
      <c r="L15" s="52"/>
      <c r="M15" s="52"/>
      <c r="N15" s="52"/>
    </row>
    <row r="16" spans="1:18" ht="12.75" customHeight="1" x14ac:dyDescent="0.2">
      <c r="A16" s="208"/>
      <c r="B16" s="197"/>
      <c r="C16" s="197"/>
      <c r="D16" s="200" t="s">
        <v>1</v>
      </c>
      <c r="E16" s="200"/>
      <c r="F16" s="184">
        <v>0</v>
      </c>
      <c r="G16" s="77"/>
      <c r="H16" s="149">
        <v>0</v>
      </c>
      <c r="I16" s="78"/>
      <c r="J16" s="79"/>
      <c r="L16" s="52"/>
      <c r="M16" s="52"/>
      <c r="N16" s="52"/>
    </row>
    <row r="17" spans="1:14" ht="12.75" customHeight="1" x14ac:dyDescent="0.2">
      <c r="A17" s="209"/>
      <c r="B17" s="209"/>
      <c r="C17" s="209"/>
      <c r="D17" s="200" t="s">
        <v>4</v>
      </c>
      <c r="E17" s="200"/>
      <c r="F17" s="184">
        <v>0</v>
      </c>
      <c r="G17" s="77"/>
      <c r="H17" s="149">
        <v>0</v>
      </c>
      <c r="I17" s="78"/>
      <c r="J17" s="79"/>
      <c r="L17" s="52"/>
      <c r="M17" s="52"/>
      <c r="N17" s="52"/>
    </row>
    <row r="18" spans="1:14" ht="12.75" customHeight="1" x14ac:dyDescent="0.2">
      <c r="A18" s="54"/>
      <c r="B18" s="80"/>
      <c r="C18" s="80"/>
      <c r="D18" s="200" t="s">
        <v>7</v>
      </c>
      <c r="E18" s="200"/>
      <c r="F18" s="184">
        <v>0</v>
      </c>
      <c r="G18" s="77"/>
      <c r="H18" s="149">
        <v>0</v>
      </c>
      <c r="I18" s="78"/>
      <c r="J18" s="79"/>
      <c r="L18" s="52"/>
      <c r="M18" s="52"/>
      <c r="N18" s="52"/>
    </row>
    <row r="19" spans="1:14" ht="12.75" customHeight="1" x14ac:dyDescent="0.2">
      <c r="A19" s="81"/>
      <c r="B19" s="82"/>
      <c r="C19" s="80"/>
      <c r="D19" s="200" t="s">
        <v>65</v>
      </c>
      <c r="E19" s="200"/>
      <c r="F19" s="74">
        <f>((((F15*2)+(F16*2))*F17)+(2*F15*F16))*F18</f>
        <v>0</v>
      </c>
      <c r="G19" s="186" t="s">
        <v>9</v>
      </c>
      <c r="H19" s="52">
        <f>((((H15*2)+(H16*2))*H17)+(2*H15*H16))*H18</f>
        <v>0</v>
      </c>
      <c r="I19" s="75" t="s">
        <v>10</v>
      </c>
      <c r="J19" s="83"/>
      <c r="L19" s="52"/>
      <c r="M19" s="52"/>
      <c r="N19" s="52"/>
    </row>
    <row r="20" spans="1:14" ht="12.75" customHeight="1" x14ac:dyDescent="0.2">
      <c r="A20" s="54"/>
      <c r="B20" s="80"/>
      <c r="C20" s="80"/>
      <c r="D20" s="200"/>
      <c r="E20" s="200"/>
      <c r="G20" s="186" t="s">
        <v>8</v>
      </c>
      <c r="H20" s="150">
        <f>IF(H19&gt;0,H19,F19*0.0929)</f>
        <v>0</v>
      </c>
      <c r="I20" s="84" t="s">
        <v>10</v>
      </c>
      <c r="J20" s="85"/>
      <c r="L20" s="52"/>
      <c r="M20" s="52"/>
      <c r="N20" s="52"/>
    </row>
    <row r="21" spans="1:14" ht="12.75" customHeight="1" x14ac:dyDescent="0.2">
      <c r="A21" s="81"/>
      <c r="B21" s="86"/>
      <c r="C21" s="65"/>
      <c r="D21" s="206" t="s">
        <v>82</v>
      </c>
      <c r="E21" s="206"/>
      <c r="F21" s="206"/>
      <c r="G21" s="206"/>
      <c r="H21" s="87">
        <f>H11</f>
        <v>0</v>
      </c>
      <c r="I21" s="88" t="s">
        <v>10</v>
      </c>
      <c r="J21" s="88"/>
      <c r="L21" s="52"/>
      <c r="M21" s="52"/>
      <c r="N21" s="52"/>
    </row>
    <row r="22" spans="1:14" ht="12.75" customHeight="1" x14ac:dyDescent="0.2">
      <c r="D22" s="200" t="s">
        <v>33</v>
      </c>
      <c r="E22" s="200"/>
      <c r="F22" s="74">
        <f>F15*F16*F17*F18</f>
        <v>0</v>
      </c>
      <c r="G22" s="186" t="s">
        <v>17</v>
      </c>
      <c r="H22" s="52">
        <f>H15*H16*H17*H18</f>
        <v>0</v>
      </c>
      <c r="I22" s="75" t="s">
        <v>11</v>
      </c>
      <c r="J22" s="83"/>
      <c r="L22" s="52"/>
      <c r="M22" s="52"/>
      <c r="N22" s="52"/>
    </row>
    <row r="23" spans="1:14" ht="12.75" customHeight="1" x14ac:dyDescent="0.2">
      <c r="D23" s="200"/>
      <c r="E23" s="200"/>
      <c r="F23" s="61"/>
      <c r="G23" s="186" t="s">
        <v>8</v>
      </c>
      <c r="H23" s="150">
        <f>IF(H22&gt;0,H22,F22*0.0283)</f>
        <v>0</v>
      </c>
      <c r="I23" s="84" t="s">
        <v>11</v>
      </c>
      <c r="J23" s="85"/>
      <c r="L23" s="52"/>
      <c r="M23" s="52"/>
      <c r="N23" s="52"/>
    </row>
    <row r="24" spans="1:14" ht="12.75" customHeight="1" x14ac:dyDescent="0.2">
      <c r="D24" s="52"/>
      <c r="E24" s="52"/>
      <c r="F24" s="61"/>
      <c r="G24" s="187"/>
      <c r="J24" s="71"/>
      <c r="L24" s="52"/>
      <c r="M24" s="52"/>
      <c r="N24" s="52"/>
    </row>
    <row r="25" spans="1:14" ht="13.5" customHeight="1" x14ac:dyDescent="0.2">
      <c r="L25" s="52"/>
      <c r="M25" s="52"/>
      <c r="N25" s="52"/>
    </row>
    <row r="26" spans="1:14" ht="16.5" thickBot="1" x14ac:dyDescent="0.3">
      <c r="A26" s="183" t="s">
        <v>18</v>
      </c>
      <c r="B26" s="140"/>
      <c r="C26" s="140"/>
      <c r="D26" s="141"/>
      <c r="E26" s="141"/>
      <c r="F26" s="217" t="s">
        <v>59</v>
      </c>
      <c r="G26" s="217"/>
      <c r="H26" s="217" t="s">
        <v>60</v>
      </c>
      <c r="I26" s="217"/>
      <c r="J26" s="142"/>
      <c r="K26" s="65"/>
    </row>
    <row r="27" spans="1:14" ht="13.5" customHeight="1" thickTop="1" x14ac:dyDescent="0.2">
      <c r="A27" s="58" t="s">
        <v>19</v>
      </c>
      <c r="B27" s="182" t="s">
        <v>61</v>
      </c>
      <c r="C27" s="143"/>
      <c r="D27" s="239" t="s">
        <v>43</v>
      </c>
      <c r="E27" s="240"/>
      <c r="F27" s="241" t="s">
        <v>21</v>
      </c>
      <c r="G27" s="242"/>
      <c r="H27" s="144">
        <f>H23/100*0.2</f>
        <v>0</v>
      </c>
      <c r="I27" s="96" t="s">
        <v>15</v>
      </c>
      <c r="J27" s="96"/>
      <c r="K27" s="56"/>
    </row>
    <row r="28" spans="1:14" ht="13.5" customHeight="1" x14ac:dyDescent="0.2">
      <c r="A28" s="145" t="s">
        <v>20</v>
      </c>
      <c r="B28" s="181" t="s">
        <v>56</v>
      </c>
      <c r="C28" s="146"/>
      <c r="D28" s="239" t="s">
        <v>44</v>
      </c>
      <c r="E28" s="240"/>
      <c r="F28" s="241" t="s">
        <v>21</v>
      </c>
      <c r="G28" s="239"/>
      <c r="H28" s="147">
        <f>H23/100*4</f>
        <v>0</v>
      </c>
      <c r="I28" s="96" t="s">
        <v>15</v>
      </c>
      <c r="J28" s="96"/>
      <c r="K28" s="56"/>
    </row>
    <row r="29" spans="1:14" ht="13.5" customHeight="1" x14ac:dyDescent="0.2">
      <c r="A29" s="145" t="s">
        <v>99</v>
      </c>
      <c r="B29" s="181" t="s">
        <v>56</v>
      </c>
      <c r="C29" s="146"/>
      <c r="D29" s="239" t="s">
        <v>100</v>
      </c>
      <c r="E29" s="240"/>
      <c r="F29" s="241" t="s">
        <v>21</v>
      </c>
      <c r="G29" s="239"/>
      <c r="H29" s="147">
        <f>H23/460</f>
        <v>0</v>
      </c>
      <c r="I29" s="127" t="s">
        <v>101</v>
      </c>
      <c r="J29" s="96"/>
      <c r="K29" s="56"/>
    </row>
    <row r="30" spans="1:14" x14ac:dyDescent="0.2">
      <c r="A30" s="56"/>
      <c r="E30" s="96"/>
    </row>
    <row r="31" spans="1:14" x14ac:dyDescent="0.2">
      <c r="A31" s="56"/>
    </row>
    <row r="32" spans="1:14" x14ac:dyDescent="0.2">
      <c r="A32" s="56"/>
    </row>
    <row r="33" spans="1:8" x14ac:dyDescent="0.2">
      <c r="A33" s="56"/>
    </row>
    <row r="34" spans="1:8" x14ac:dyDescent="0.2">
      <c r="A34" s="56"/>
    </row>
    <row r="35" spans="1:8" x14ac:dyDescent="0.2">
      <c r="A35" s="56"/>
    </row>
    <row r="36" spans="1:8" x14ac:dyDescent="0.2">
      <c r="A36" s="56"/>
    </row>
    <row r="37" spans="1:8" x14ac:dyDescent="0.2">
      <c r="A37" s="56"/>
      <c r="H37" s="56"/>
    </row>
    <row r="38" spans="1:8" x14ac:dyDescent="0.2">
      <c r="A38" s="56"/>
    </row>
    <row r="39" spans="1:8" x14ac:dyDescent="0.2">
      <c r="A39" s="56"/>
    </row>
    <row r="40" spans="1:8" x14ac:dyDescent="0.2">
      <c r="A40" s="56"/>
    </row>
    <row r="41" spans="1:8" x14ac:dyDescent="0.2">
      <c r="A41" s="56"/>
    </row>
    <row r="42" spans="1:8" x14ac:dyDescent="0.2">
      <c r="A42" s="56"/>
    </row>
    <row r="43" spans="1:8" x14ac:dyDescent="0.2">
      <c r="A43" s="56"/>
    </row>
    <row r="44" spans="1:8" x14ac:dyDescent="0.2">
      <c r="A44" s="56"/>
    </row>
    <row r="45" spans="1:8" x14ac:dyDescent="0.2">
      <c r="A45" s="56"/>
    </row>
    <row r="46" spans="1:8" x14ac:dyDescent="0.2">
      <c r="A46" s="56"/>
    </row>
    <row r="47" spans="1:8" x14ac:dyDescent="0.2">
      <c r="A47" s="56"/>
    </row>
    <row r="48" spans="1:8" x14ac:dyDescent="0.2">
      <c r="A48" s="79"/>
    </row>
    <row r="49" spans="1:14" x14ac:dyDescent="0.2">
      <c r="A49" s="79"/>
    </row>
    <row r="50" spans="1:14" x14ac:dyDescent="0.2">
      <c r="A50" s="79"/>
    </row>
    <row r="51" spans="1:14" x14ac:dyDescent="0.2">
      <c r="A51" s="79"/>
    </row>
    <row r="52" spans="1:14" x14ac:dyDescent="0.2">
      <c r="A52" s="79"/>
    </row>
    <row r="53" spans="1:14" s="54" customFormat="1" x14ac:dyDescent="0.2">
      <c r="A53" s="79"/>
      <c r="D53" s="187"/>
      <c r="E53" s="187"/>
      <c r="F53" s="52"/>
      <c r="G53" s="52"/>
      <c r="H53" s="52"/>
      <c r="I53" s="52"/>
      <c r="J53" s="52"/>
      <c r="K53" s="52"/>
      <c r="L53" s="187"/>
      <c r="M53" s="187"/>
      <c r="N53" s="187"/>
    </row>
    <row r="54" spans="1:14" s="54" customFormat="1" x14ac:dyDescent="0.2">
      <c r="A54" s="79"/>
      <c r="D54" s="187"/>
      <c r="E54" s="187"/>
      <c r="F54" s="52"/>
      <c r="G54" s="52"/>
      <c r="H54" s="52"/>
      <c r="I54" s="52"/>
      <c r="J54" s="52"/>
      <c r="K54" s="52"/>
      <c r="L54" s="187"/>
      <c r="M54" s="187"/>
      <c r="N54" s="187"/>
    </row>
    <row r="55" spans="1:14" s="54" customFormat="1" x14ac:dyDescent="0.2">
      <c r="A55" s="56"/>
      <c r="D55" s="187"/>
      <c r="E55" s="187"/>
      <c r="F55" s="52"/>
      <c r="G55" s="52"/>
      <c r="H55" s="52"/>
      <c r="I55" s="52"/>
      <c r="J55" s="52"/>
      <c r="K55" s="52"/>
      <c r="L55" s="187"/>
      <c r="M55" s="187"/>
      <c r="N55" s="187"/>
    </row>
    <row r="56" spans="1:14" s="54" customFormat="1" x14ac:dyDescent="0.2">
      <c r="A56" s="56"/>
      <c r="D56" s="187"/>
      <c r="E56" s="187"/>
      <c r="F56" s="52"/>
      <c r="G56" s="52"/>
      <c r="H56" s="52"/>
      <c r="I56" s="52"/>
      <c r="J56" s="52"/>
      <c r="K56" s="52"/>
      <c r="L56" s="187"/>
      <c r="M56" s="187"/>
      <c r="N56" s="187"/>
    </row>
    <row r="57" spans="1:14" s="54" customFormat="1" x14ac:dyDescent="0.2">
      <c r="A57" s="148"/>
      <c r="D57" s="187"/>
      <c r="E57" s="187"/>
      <c r="F57" s="52"/>
      <c r="G57" s="52"/>
      <c r="H57" s="52"/>
      <c r="I57" s="52"/>
      <c r="J57" s="52"/>
      <c r="K57" s="52"/>
      <c r="L57" s="187"/>
      <c r="M57" s="187"/>
      <c r="N57" s="187"/>
    </row>
    <row r="58" spans="1:14" s="54" customFormat="1" x14ac:dyDescent="0.2">
      <c r="A58" s="148"/>
      <c r="D58" s="187"/>
      <c r="E58" s="187"/>
      <c r="F58" s="52"/>
      <c r="G58" s="52"/>
      <c r="H58" s="52"/>
      <c r="I58" s="52"/>
      <c r="J58" s="52"/>
      <c r="K58" s="52"/>
      <c r="L58" s="187"/>
      <c r="M58" s="187"/>
      <c r="N58" s="187"/>
    </row>
    <row r="59" spans="1:14" s="54" customFormat="1" x14ac:dyDescent="0.2">
      <c r="A59" s="148"/>
      <c r="D59" s="187"/>
      <c r="E59" s="187"/>
      <c r="F59" s="52"/>
      <c r="G59" s="52"/>
      <c r="H59" s="52"/>
      <c r="I59" s="52"/>
      <c r="J59" s="52"/>
      <c r="K59" s="52"/>
      <c r="L59" s="187"/>
      <c r="M59" s="187"/>
      <c r="N59" s="187"/>
    </row>
    <row r="60" spans="1:14" s="54" customFormat="1" x14ac:dyDescent="0.2">
      <c r="A60" s="148"/>
      <c r="D60" s="187"/>
      <c r="E60" s="187"/>
      <c r="F60" s="52"/>
      <c r="G60" s="52"/>
      <c r="H60" s="52"/>
      <c r="I60" s="52"/>
      <c r="J60" s="52"/>
      <c r="K60" s="52"/>
      <c r="L60" s="187"/>
      <c r="M60" s="187"/>
      <c r="N60" s="187"/>
    </row>
    <row r="61" spans="1:14" s="54" customFormat="1" x14ac:dyDescent="0.2">
      <c r="A61" s="148"/>
      <c r="D61" s="187"/>
      <c r="E61" s="187"/>
      <c r="F61" s="52"/>
      <c r="G61" s="52"/>
      <c r="H61" s="52"/>
      <c r="I61" s="52"/>
      <c r="J61" s="52"/>
      <c r="K61" s="52"/>
      <c r="L61" s="187"/>
      <c r="M61" s="187"/>
      <c r="N61" s="187"/>
    </row>
    <row r="62" spans="1:14" s="54" customFormat="1" x14ac:dyDescent="0.2">
      <c r="A62" s="148"/>
      <c r="D62" s="187"/>
      <c r="E62" s="187"/>
      <c r="F62" s="52"/>
      <c r="G62" s="52"/>
      <c r="H62" s="52"/>
      <c r="I62" s="52"/>
      <c r="J62" s="52"/>
      <c r="K62" s="52"/>
      <c r="L62" s="187"/>
      <c r="M62" s="187"/>
      <c r="N62" s="187"/>
    </row>
    <row r="63" spans="1:14" s="54" customFormat="1" x14ac:dyDescent="0.2">
      <c r="A63" s="148"/>
      <c r="D63" s="187"/>
      <c r="E63" s="187"/>
      <c r="F63" s="52"/>
      <c r="G63" s="52"/>
      <c r="H63" s="52"/>
      <c r="I63" s="52"/>
      <c r="J63" s="52"/>
      <c r="K63" s="52"/>
      <c r="L63" s="187"/>
      <c r="M63" s="187"/>
      <c r="N63" s="187"/>
    </row>
    <row r="64" spans="1:14" s="54" customFormat="1" x14ac:dyDescent="0.2">
      <c r="A64" s="148"/>
      <c r="D64" s="187"/>
      <c r="E64" s="187"/>
      <c r="F64" s="52"/>
      <c r="G64" s="52"/>
      <c r="H64" s="52"/>
      <c r="I64" s="52"/>
      <c r="J64" s="52"/>
      <c r="K64" s="52"/>
      <c r="L64" s="187"/>
      <c r="M64" s="187"/>
      <c r="N64" s="187"/>
    </row>
    <row r="65" spans="1:14" s="54" customFormat="1" x14ac:dyDescent="0.2">
      <c r="A65" s="148"/>
      <c r="D65" s="187"/>
      <c r="E65" s="187"/>
      <c r="F65" s="52"/>
      <c r="G65" s="52"/>
      <c r="H65" s="52"/>
      <c r="I65" s="52"/>
      <c r="J65" s="52"/>
      <c r="K65" s="52"/>
      <c r="L65" s="187"/>
      <c r="M65" s="187"/>
      <c r="N65" s="187"/>
    </row>
    <row r="66" spans="1:14" s="54" customFormat="1" x14ac:dyDescent="0.2">
      <c r="A66" s="148"/>
      <c r="D66" s="187"/>
      <c r="E66" s="187"/>
      <c r="F66" s="52"/>
      <c r="G66" s="52"/>
      <c r="H66" s="52"/>
      <c r="I66" s="52"/>
      <c r="J66" s="52"/>
      <c r="K66" s="52"/>
      <c r="L66" s="187"/>
      <c r="M66" s="187"/>
      <c r="N66" s="187"/>
    </row>
    <row r="67" spans="1:14" s="54" customFormat="1" x14ac:dyDescent="0.2">
      <c r="A67" s="148"/>
      <c r="D67" s="187"/>
      <c r="E67" s="187"/>
      <c r="F67" s="52"/>
      <c r="G67" s="52"/>
      <c r="H67" s="52"/>
      <c r="I67" s="52"/>
      <c r="J67" s="52"/>
      <c r="K67" s="52"/>
      <c r="L67" s="187"/>
      <c r="M67" s="187"/>
      <c r="N67" s="187"/>
    </row>
    <row r="68" spans="1:14" s="54" customFormat="1" x14ac:dyDescent="0.2">
      <c r="A68" s="148"/>
      <c r="D68" s="187"/>
      <c r="E68" s="187"/>
      <c r="F68" s="52"/>
      <c r="G68" s="52"/>
      <c r="H68" s="52"/>
      <c r="I68" s="52"/>
      <c r="J68" s="52"/>
      <c r="K68" s="52"/>
      <c r="L68" s="187"/>
      <c r="M68" s="187"/>
      <c r="N68" s="187"/>
    </row>
    <row r="69" spans="1:14" s="54" customFormat="1" x14ac:dyDescent="0.2">
      <c r="A69" s="148"/>
      <c r="D69" s="187"/>
      <c r="E69" s="187"/>
      <c r="F69" s="52"/>
      <c r="G69" s="52"/>
      <c r="H69" s="52"/>
      <c r="I69" s="52"/>
      <c r="J69" s="52"/>
      <c r="K69" s="52"/>
      <c r="L69" s="187"/>
      <c r="M69" s="187"/>
      <c r="N69" s="187"/>
    </row>
    <row r="70" spans="1:14" s="54" customFormat="1" x14ac:dyDescent="0.2">
      <c r="A70" s="148"/>
      <c r="D70" s="187"/>
      <c r="E70" s="187"/>
      <c r="F70" s="52"/>
      <c r="G70" s="52"/>
      <c r="H70" s="52"/>
      <c r="I70" s="52"/>
      <c r="J70" s="52"/>
      <c r="K70" s="52"/>
      <c r="L70" s="187"/>
      <c r="M70" s="187"/>
      <c r="N70" s="187"/>
    </row>
    <row r="71" spans="1:14" s="54" customFormat="1" x14ac:dyDescent="0.2">
      <c r="A71" s="148"/>
      <c r="D71" s="187"/>
      <c r="E71" s="187"/>
      <c r="F71" s="52"/>
      <c r="G71" s="52"/>
      <c r="H71" s="52"/>
      <c r="I71" s="52"/>
      <c r="J71" s="52"/>
      <c r="K71" s="52"/>
      <c r="L71" s="187"/>
      <c r="M71" s="187"/>
      <c r="N71" s="187"/>
    </row>
    <row r="72" spans="1:14" s="54" customFormat="1" x14ac:dyDescent="0.2">
      <c r="A72" s="148"/>
      <c r="D72" s="187"/>
      <c r="E72" s="187"/>
      <c r="F72" s="52"/>
      <c r="G72" s="52"/>
      <c r="H72" s="52"/>
      <c r="I72" s="52"/>
      <c r="J72" s="52"/>
      <c r="K72" s="52"/>
      <c r="L72" s="187"/>
      <c r="M72" s="187"/>
      <c r="N72" s="187"/>
    </row>
    <row r="73" spans="1:14" s="54" customFormat="1" x14ac:dyDescent="0.2">
      <c r="A73" s="148"/>
      <c r="D73" s="187"/>
      <c r="E73" s="187"/>
      <c r="F73" s="52"/>
      <c r="G73" s="52"/>
      <c r="H73" s="52"/>
      <c r="I73" s="52"/>
      <c r="J73" s="52"/>
      <c r="K73" s="52"/>
      <c r="L73" s="187"/>
      <c r="M73" s="187"/>
      <c r="N73" s="187"/>
    </row>
    <row r="74" spans="1:14" s="54" customFormat="1" x14ac:dyDescent="0.2">
      <c r="A74" s="148"/>
      <c r="D74" s="187"/>
      <c r="E74" s="187"/>
      <c r="F74" s="52"/>
      <c r="G74" s="52"/>
      <c r="H74" s="52"/>
      <c r="I74" s="52"/>
      <c r="J74" s="52"/>
      <c r="K74" s="52"/>
      <c r="L74" s="187"/>
      <c r="M74" s="187"/>
      <c r="N74" s="187"/>
    </row>
    <row r="75" spans="1:14" s="54" customFormat="1" x14ac:dyDescent="0.2">
      <c r="A75" s="148"/>
      <c r="D75" s="187"/>
      <c r="E75" s="187"/>
      <c r="F75" s="52"/>
      <c r="G75" s="52"/>
      <c r="H75" s="52"/>
      <c r="I75" s="52"/>
      <c r="J75" s="52"/>
      <c r="K75" s="52"/>
      <c r="L75" s="187"/>
      <c r="M75" s="187"/>
      <c r="N75" s="187"/>
    </row>
    <row r="76" spans="1:14" s="54" customFormat="1" x14ac:dyDescent="0.2">
      <c r="A76" s="148"/>
      <c r="D76" s="187"/>
      <c r="E76" s="187"/>
      <c r="F76" s="52"/>
      <c r="G76" s="52"/>
      <c r="H76" s="52"/>
      <c r="I76" s="52"/>
      <c r="J76" s="52"/>
      <c r="K76" s="52"/>
      <c r="L76" s="187"/>
      <c r="M76" s="187"/>
      <c r="N76" s="187"/>
    </row>
    <row r="77" spans="1:14" s="54" customFormat="1" x14ac:dyDescent="0.2">
      <c r="A77" s="148"/>
      <c r="D77" s="187"/>
      <c r="E77" s="187"/>
      <c r="F77" s="52"/>
      <c r="G77" s="52"/>
      <c r="H77" s="52"/>
      <c r="I77" s="52"/>
      <c r="J77" s="52"/>
      <c r="K77" s="52"/>
      <c r="L77" s="187"/>
      <c r="M77" s="187"/>
      <c r="N77" s="187"/>
    </row>
    <row r="78" spans="1:14" s="54" customFormat="1" x14ac:dyDescent="0.2">
      <c r="A78" s="148"/>
      <c r="D78" s="187"/>
      <c r="E78" s="187"/>
      <c r="F78" s="52"/>
      <c r="G78" s="52"/>
      <c r="H78" s="52"/>
      <c r="I78" s="52"/>
      <c r="J78" s="52"/>
      <c r="K78" s="52"/>
      <c r="L78" s="187"/>
      <c r="M78" s="187"/>
      <c r="N78" s="187"/>
    </row>
    <row r="79" spans="1:14" s="54" customFormat="1" x14ac:dyDescent="0.2">
      <c r="A79" s="148"/>
      <c r="D79" s="187"/>
      <c r="E79" s="187"/>
      <c r="F79" s="52"/>
      <c r="G79" s="52"/>
      <c r="H79" s="52"/>
      <c r="I79" s="52"/>
      <c r="J79" s="52"/>
      <c r="K79" s="52"/>
      <c r="L79" s="187"/>
      <c r="M79" s="187"/>
      <c r="N79" s="187"/>
    </row>
    <row r="80" spans="1:14" s="54" customFormat="1" x14ac:dyDescent="0.2">
      <c r="A80" s="148"/>
      <c r="D80" s="187"/>
      <c r="E80" s="187"/>
      <c r="F80" s="52"/>
      <c r="G80" s="52"/>
      <c r="H80" s="52"/>
      <c r="I80" s="52"/>
      <c r="J80" s="52"/>
      <c r="K80" s="52"/>
      <c r="L80" s="187"/>
      <c r="M80" s="187"/>
      <c r="N80" s="187"/>
    </row>
    <row r="81" spans="1:14" s="54" customFormat="1" x14ac:dyDescent="0.2">
      <c r="A81" s="148"/>
      <c r="D81" s="187"/>
      <c r="E81" s="187"/>
      <c r="F81" s="52"/>
      <c r="G81" s="52"/>
      <c r="H81" s="52"/>
      <c r="I81" s="52"/>
      <c r="J81" s="52"/>
      <c r="K81" s="52"/>
      <c r="L81" s="187"/>
      <c r="M81" s="187"/>
      <c r="N81" s="187"/>
    </row>
  </sheetData>
  <sheetProtection algorithmName="SHA-512" hashValue="b7hsK74BcH5iSlVOQjC+cLXfT3kbeSPFaf+0u5Ya/MjtsFQ2H5vZx+wwiPZfIcAdk+xbkwAA+ipaOL9CfjYZqQ==" saltValue="CzHbux4vHKFYKFoFb/pssQ==" spinCount="100000" sheet="1" objects="1" scenarios="1" selectLockedCells="1"/>
  <dataConsolidate/>
  <mergeCells count="40">
    <mergeCell ref="D28:E28"/>
    <mergeCell ref="F28:G28"/>
    <mergeCell ref="D29:E29"/>
    <mergeCell ref="F29:G29"/>
    <mergeCell ref="F26:G26"/>
    <mergeCell ref="H26:I26"/>
    <mergeCell ref="D27:E27"/>
    <mergeCell ref="F27:G27"/>
    <mergeCell ref="D18:E18"/>
    <mergeCell ref="D19:E20"/>
    <mergeCell ref="D21:G21"/>
    <mergeCell ref="D22:E23"/>
    <mergeCell ref="A16:C16"/>
    <mergeCell ref="D16:E16"/>
    <mergeCell ref="A17:C17"/>
    <mergeCell ref="D17:E17"/>
    <mergeCell ref="A13:C13"/>
    <mergeCell ref="F13:I13"/>
    <mergeCell ref="F14:G14"/>
    <mergeCell ref="H14:I14"/>
    <mergeCell ref="A15:C15"/>
    <mergeCell ref="D15:E15"/>
    <mergeCell ref="B9:E9"/>
    <mergeCell ref="L9:O9"/>
    <mergeCell ref="B10:E10"/>
    <mergeCell ref="L10:O10"/>
    <mergeCell ref="B11:E11"/>
    <mergeCell ref="L11:O11"/>
    <mergeCell ref="Q8:R8"/>
    <mergeCell ref="A4:E4"/>
    <mergeCell ref="H4:I4"/>
    <mergeCell ref="K4:N4"/>
    <mergeCell ref="Q4:R4"/>
    <mergeCell ref="B6:E6"/>
    <mergeCell ref="L6:O6"/>
    <mergeCell ref="B7:E7"/>
    <mergeCell ref="L7:O7"/>
    <mergeCell ref="B8:E8"/>
    <mergeCell ref="H8:I8"/>
    <mergeCell ref="L8:O8"/>
  </mergeCell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INFORMATION</vt:lpstr>
      <vt:lpstr>Livestock</vt:lpstr>
      <vt:lpstr>Water Line</vt:lpstr>
      <vt:lpstr>Insecticides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VETOQUINOL</dc:creator>
  <cp:lastModifiedBy>VETOQUINOL</cp:lastModifiedBy>
  <cp:lastPrinted>2015-10-21T18:42:22Z</cp:lastPrinted>
  <dcterms:created xsi:type="dcterms:W3CDTF">2003-06-18T15:23:12Z</dcterms:created>
  <dcterms:modified xsi:type="dcterms:W3CDTF">2019-01-21T20:45:39Z</dcterms:modified>
</cp:coreProperties>
</file>